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 Chgt 02 03 2021\ASUS 10 2022\RANDONNEES\DOSSIERS PUBLIES\"/>
    </mc:Choice>
  </mc:AlternateContent>
  <xr:revisionPtr revIDLastSave="0" documentId="8_{5B22EA26-5267-45EF-9D1B-00C96C42E820}" xr6:coauthVersionLast="47" xr6:coauthVersionMax="47" xr10:uidLastSave="{00000000-0000-0000-0000-000000000000}"/>
  <bookViews>
    <workbookView xWindow="28680" yWindow="-120" windowWidth="29040" windowHeight="15840" xr2:uid="{B922BFE5-424D-48DE-B559-AD592A90F51A}"/>
  </bookViews>
  <sheets>
    <sheet name="Topo Guides" sheetId="1" r:id="rId1"/>
    <sheet name="Synthè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M24" i="1" l="1"/>
  <c r="B5" i="2" l="1"/>
  <c r="M38" i="1"/>
  <c r="M17" i="1" l="1"/>
  <c r="M16" i="1"/>
  <c r="I33" i="1"/>
  <c r="K33" i="1" s="1"/>
  <c r="E12" i="2" l="1"/>
  <c r="E11" i="2"/>
  <c r="E10" i="2"/>
  <c r="E8" i="2"/>
  <c r="E7" i="2"/>
  <c r="E6" i="2"/>
  <c r="E5" i="2"/>
  <c r="D12" i="2"/>
  <c r="D11" i="2"/>
  <c r="D10" i="2"/>
  <c r="D9" i="2"/>
  <c r="D8" i="2"/>
  <c r="D7" i="2"/>
  <c r="D6" i="2"/>
  <c r="D5" i="2"/>
  <c r="C12" i="2"/>
  <c r="C10" i="2"/>
  <c r="C8" i="2"/>
  <c r="C7" i="2"/>
  <c r="C5" i="2"/>
  <c r="B12" i="2"/>
  <c r="B11" i="2"/>
  <c r="B10" i="2"/>
  <c r="B9" i="2"/>
  <c r="B8" i="2"/>
  <c r="B7" i="2"/>
  <c r="B6" i="2"/>
  <c r="M32" i="1"/>
  <c r="B13" i="2" l="1"/>
  <c r="D13" i="2"/>
  <c r="I9" i="1"/>
  <c r="K9" i="1" s="1"/>
  <c r="M9" i="1" l="1"/>
  <c r="C54" i="1"/>
  <c r="C53" i="1"/>
  <c r="C52" i="1"/>
  <c r="C51" i="1"/>
  <c r="C50" i="1"/>
  <c r="C49" i="1"/>
  <c r="I20" i="1"/>
  <c r="M20" i="1"/>
  <c r="I30" i="1"/>
  <c r="C56" i="1" l="1"/>
  <c r="K22" i="1"/>
  <c r="K31" i="1"/>
  <c r="M6" i="1" l="1"/>
  <c r="M7" i="1"/>
  <c r="M8" i="1"/>
  <c r="M10" i="1"/>
  <c r="M11" i="1"/>
  <c r="M12" i="1"/>
  <c r="M13" i="1"/>
  <c r="M14" i="1"/>
  <c r="M15" i="1"/>
  <c r="M18" i="1"/>
  <c r="M19" i="1"/>
  <c r="M21" i="1"/>
  <c r="M22" i="1"/>
  <c r="M23" i="1"/>
  <c r="M25" i="1"/>
  <c r="M26" i="1"/>
  <c r="M27" i="1"/>
  <c r="M28" i="1"/>
  <c r="M29" i="1"/>
  <c r="M30" i="1"/>
  <c r="M31" i="1"/>
  <c r="M34" i="1"/>
  <c r="M35" i="1"/>
  <c r="M36" i="1"/>
  <c r="M37" i="1"/>
  <c r="M40" i="1"/>
  <c r="M41" i="1"/>
  <c r="M42" i="1"/>
  <c r="M43" i="1"/>
  <c r="M46" i="1"/>
  <c r="M5" i="1"/>
  <c r="K36" i="1"/>
  <c r="I46" i="1" l="1"/>
  <c r="G23" i="1"/>
  <c r="K43" i="1"/>
  <c r="K23" i="1"/>
  <c r="K7" i="1"/>
  <c r="E45" i="1"/>
  <c r="M45" i="1" s="1"/>
  <c r="F45" i="1"/>
  <c r="C45" i="1"/>
  <c r="G45" i="1" l="1"/>
  <c r="E9" i="2"/>
  <c r="E13" i="2" s="1"/>
  <c r="C46" i="1"/>
  <c r="D42" i="1"/>
  <c r="C11" i="2" s="1"/>
  <c r="D25" i="1"/>
  <c r="C9" i="2" s="1"/>
  <c r="D11" i="1"/>
  <c r="C6" i="2" s="1"/>
  <c r="C13" i="2" l="1"/>
  <c r="D45" i="1"/>
</calcChain>
</file>

<file path=xl/sharedStrings.xml><?xml version="1.0" encoding="utf-8"?>
<sst xmlns="http://schemas.openxmlformats.org/spreadsheetml/2006/main" count="132" uniqueCount="89">
  <si>
    <t>Dénivelé+ m</t>
  </si>
  <si>
    <t>Dénivelé total
m</t>
  </si>
  <si>
    <t>Heures
Cheval</t>
  </si>
  <si>
    <t>Durée
Jours</t>
  </si>
  <si>
    <t>Distance
km</t>
  </si>
  <si>
    <t>GKL TransPyrénées Hospitalet-Cerbère Variantes</t>
  </si>
  <si>
    <t>Total km hors recouvrements</t>
  </si>
  <si>
    <t>Récapitulatif Topo Guides Randonnées Equestres de la Cavallada de Céret</t>
  </si>
  <si>
    <t>cavallada-cheval-66.fr</t>
  </si>
  <si>
    <t>Site web pour téléchargement documentation et fichier GPS :</t>
  </si>
  <si>
    <t>Recouvrements avec rando précédentes</t>
  </si>
  <si>
    <t>km</t>
  </si>
  <si>
    <t>Réf.</t>
  </si>
  <si>
    <t>GKL</t>
  </si>
  <si>
    <t>Km net</t>
  </si>
  <si>
    <t>Inter boucles</t>
  </si>
  <si>
    <t>Code et Nom Randonnée
Topo Guides</t>
  </si>
  <si>
    <r>
      <rPr>
        <b/>
        <sz val="11"/>
        <color theme="1"/>
        <rFont val="Calibri"/>
        <family val="2"/>
        <scheme val="minor"/>
      </rPr>
      <t>GKL</t>
    </r>
    <r>
      <rPr>
        <sz val="11"/>
        <color theme="1"/>
        <rFont val="Calibri"/>
        <family val="2"/>
        <scheme val="minor"/>
      </rPr>
      <t xml:space="preserve"> TransPyrénées Hospitalet-Cerbère Référence</t>
    </r>
  </si>
  <si>
    <r>
      <rPr>
        <b/>
        <sz val="11"/>
        <color theme="1"/>
        <rFont val="Calibri"/>
        <family val="2"/>
        <scheme val="minor"/>
      </rPr>
      <t>NZ</t>
    </r>
    <r>
      <rPr>
        <sz val="11"/>
        <color theme="1"/>
        <rFont val="Calibri"/>
        <family val="2"/>
        <scheme val="minor"/>
      </rPr>
      <t xml:space="preserve"> TransPyrénées Béna Cerbère</t>
    </r>
  </si>
  <si>
    <r>
      <rPr>
        <b/>
        <sz val="11"/>
        <color theme="1"/>
        <rFont val="Calibri"/>
        <family val="2"/>
        <scheme val="minor"/>
      </rPr>
      <t>N10</t>
    </r>
    <r>
      <rPr>
        <sz val="11"/>
        <color theme="1"/>
        <rFont val="Calibri"/>
        <family val="2"/>
        <scheme val="minor"/>
      </rPr>
      <t xml:space="preserve"> Bouillouse Lacs du Carlit</t>
    </r>
  </si>
  <si>
    <r>
      <rPr>
        <b/>
        <sz val="11"/>
        <color theme="1"/>
        <rFont val="Calibri"/>
        <family val="2"/>
        <scheme val="minor"/>
      </rPr>
      <t>N20</t>
    </r>
    <r>
      <rPr>
        <sz val="11"/>
        <color theme="1"/>
        <rFont val="Calibri"/>
        <family val="2"/>
        <scheme val="minor"/>
      </rPr>
      <t xml:space="preserve"> Les Boullouses Etangs Bleus</t>
    </r>
  </si>
  <si>
    <r>
      <rPr>
        <b/>
        <sz val="11"/>
        <color theme="1"/>
        <rFont val="Calibri"/>
        <family val="2"/>
        <scheme val="minor"/>
      </rPr>
      <t>O20</t>
    </r>
    <r>
      <rPr>
        <sz val="11"/>
        <color theme="1"/>
        <rFont val="Calibri"/>
        <family val="2"/>
        <scheme val="minor"/>
      </rPr>
      <t xml:space="preserve"> Bouillouses Camporeils Lac d'Aude</t>
    </r>
  </si>
  <si>
    <r>
      <rPr>
        <b/>
        <sz val="11"/>
        <color theme="1"/>
        <rFont val="Calibri"/>
        <family val="2"/>
        <scheme val="minor"/>
      </rPr>
      <t>O50</t>
    </r>
    <r>
      <rPr>
        <sz val="11"/>
        <color theme="1"/>
        <rFont val="Calibri"/>
        <family val="2"/>
        <scheme val="minor"/>
      </rPr>
      <t xml:space="preserve"> Matemale Sansa Madres Puyvalador</t>
    </r>
  </si>
  <si>
    <r>
      <rPr>
        <b/>
        <sz val="11"/>
        <color theme="1"/>
        <rFont val="Calibri"/>
        <family val="2"/>
        <scheme val="minor"/>
      </rPr>
      <t>O70</t>
    </r>
    <r>
      <rPr>
        <sz val="11"/>
        <color theme="1"/>
        <rFont val="Calibri"/>
        <family val="2"/>
        <scheme val="minor"/>
      </rPr>
      <t xml:space="preserve"> Super Bolquère Mont-Louis Pradeilles</t>
    </r>
  </si>
  <si>
    <r>
      <rPr>
        <b/>
        <sz val="11"/>
        <color theme="1"/>
        <rFont val="Calibri"/>
        <family val="2"/>
        <scheme val="minor"/>
      </rPr>
      <t>T10</t>
    </r>
    <r>
      <rPr>
        <sz val="11"/>
        <color theme="1"/>
        <rFont val="Calibri"/>
        <family val="2"/>
        <scheme val="minor"/>
      </rPr>
      <t xml:space="preserve"> Castelnou</t>
    </r>
  </si>
  <si>
    <r>
      <rPr>
        <b/>
        <sz val="11"/>
        <color theme="1"/>
        <rFont val="Calibri"/>
        <family val="2"/>
        <scheme val="minor"/>
      </rPr>
      <t xml:space="preserve">T20 </t>
    </r>
    <r>
      <rPr>
        <sz val="11"/>
        <color theme="1"/>
        <rFont val="Calibri"/>
        <family val="2"/>
        <scheme val="minor"/>
      </rPr>
      <t>Tour du Vallespir 1ière Partie</t>
    </r>
  </si>
  <si>
    <r>
      <rPr>
        <b/>
        <sz val="11"/>
        <rFont val="Calibri"/>
        <family val="2"/>
        <scheme val="minor"/>
      </rPr>
      <t>U30</t>
    </r>
    <r>
      <rPr>
        <sz val="11"/>
        <rFont val="Calibri"/>
        <family val="2"/>
        <scheme val="minor"/>
      </rPr>
      <t xml:space="preserve"> St Laurent de Cerdans EST</t>
    </r>
  </si>
  <si>
    <r>
      <rPr>
        <b/>
        <sz val="11"/>
        <rFont val="Calibri"/>
        <family val="2"/>
        <scheme val="minor"/>
      </rPr>
      <t>U50</t>
    </r>
    <r>
      <rPr>
        <sz val="11"/>
        <rFont val="Calibri"/>
        <family val="2"/>
        <scheme val="minor"/>
      </rPr>
      <t xml:space="preserve"> Taulis - voie ferrée minière</t>
    </r>
  </si>
  <si>
    <r>
      <rPr>
        <b/>
        <sz val="11"/>
        <color theme="1"/>
        <rFont val="Calibri"/>
        <family val="2"/>
        <scheme val="minor"/>
      </rPr>
      <t>V10</t>
    </r>
    <r>
      <rPr>
        <sz val="11"/>
        <color theme="1"/>
        <rFont val="Calibri"/>
        <family val="2"/>
        <scheme val="minor"/>
      </rPr>
      <t xml:space="preserve"> Entre Céret et Maureillas</t>
    </r>
  </si>
  <si>
    <r>
      <rPr>
        <b/>
        <sz val="11"/>
        <color theme="1"/>
        <rFont val="Calibri"/>
        <family val="2"/>
        <scheme val="minor"/>
      </rPr>
      <t>V20</t>
    </r>
    <r>
      <rPr>
        <sz val="11"/>
        <color theme="1"/>
        <rFont val="Calibri"/>
        <family val="2"/>
        <scheme val="minor"/>
      </rPr>
      <t xml:space="preserve"> Céret et Roc de France</t>
    </r>
  </si>
  <si>
    <r>
      <rPr>
        <b/>
        <sz val="11"/>
        <color theme="1"/>
        <rFont val="Calibri"/>
        <family val="2"/>
        <scheme val="minor"/>
      </rPr>
      <t>V31</t>
    </r>
    <r>
      <rPr>
        <sz val="11"/>
        <color theme="1"/>
        <rFont val="Calibri"/>
        <family val="2"/>
        <scheme val="minor"/>
      </rPr>
      <t xml:space="preserve"> Tech - Pic de Garces</t>
    </r>
  </si>
  <si>
    <r>
      <rPr>
        <b/>
        <sz val="11"/>
        <color theme="1"/>
        <rFont val="Calibri"/>
        <family val="2"/>
        <scheme val="minor"/>
      </rPr>
      <t>V35</t>
    </r>
    <r>
      <rPr>
        <sz val="11"/>
        <color theme="1"/>
        <rFont val="Calibri"/>
        <family val="2"/>
        <scheme val="minor"/>
      </rPr>
      <t xml:space="preserve"> Chapelle St Ferréol - Oms</t>
    </r>
  </si>
  <si>
    <r>
      <rPr>
        <b/>
        <sz val="11"/>
        <rFont val="Calibri"/>
        <family val="2"/>
        <scheme val="minor"/>
      </rPr>
      <t>V40</t>
    </r>
    <r>
      <rPr>
        <sz val="11"/>
        <rFont val="Calibri"/>
        <family val="2"/>
        <scheme val="minor"/>
      </rPr>
      <t xml:space="preserve"> Grand Tour de Céret</t>
    </r>
  </si>
  <si>
    <r>
      <rPr>
        <b/>
        <sz val="11"/>
        <rFont val="Calibri"/>
        <family val="2"/>
        <scheme val="minor"/>
      </rPr>
      <t>W10</t>
    </r>
    <r>
      <rPr>
        <sz val="11"/>
        <rFont val="Calibri"/>
        <family val="2"/>
        <scheme val="minor"/>
      </rPr>
      <t xml:space="preserve"> L'Ouillat &amp; Requesens depuis La Cluse Basse</t>
    </r>
  </si>
  <si>
    <r>
      <rPr>
        <b/>
        <sz val="11"/>
        <color theme="1"/>
        <rFont val="Calibri"/>
        <family val="2"/>
        <scheme val="minor"/>
      </rPr>
      <t>W20</t>
    </r>
    <r>
      <rPr>
        <sz val="11"/>
        <color theme="1"/>
        <rFont val="Calibri"/>
        <family val="2"/>
        <scheme val="minor"/>
      </rPr>
      <t xml:space="preserve"> Maureillas-Le Perthus (fort Bellegarde, ruines Panissars)</t>
    </r>
  </si>
  <si>
    <r>
      <rPr>
        <b/>
        <sz val="11"/>
        <color theme="1"/>
        <rFont val="Calibri"/>
        <family val="2"/>
        <scheme val="minor"/>
      </rPr>
      <t>W35</t>
    </r>
    <r>
      <rPr>
        <sz val="11"/>
        <color theme="1"/>
        <rFont val="Calibri"/>
        <family val="2"/>
        <scheme val="minor"/>
      </rPr>
      <t xml:space="preserve"> La Bataille du Boulou</t>
    </r>
  </si>
  <si>
    <r>
      <rPr>
        <b/>
        <sz val="11"/>
        <rFont val="Calibri"/>
        <family val="2"/>
        <scheme val="minor"/>
      </rPr>
      <t>Y10</t>
    </r>
    <r>
      <rPr>
        <sz val="11"/>
        <rFont val="Calibri"/>
        <family val="2"/>
        <scheme val="minor"/>
      </rPr>
      <t xml:space="preserve"> Leucate-La Franqui</t>
    </r>
  </si>
  <si>
    <r>
      <rPr>
        <b/>
        <sz val="11"/>
        <color theme="1"/>
        <rFont val="Calibri"/>
        <family val="2"/>
        <scheme val="minor"/>
      </rPr>
      <t>Z10</t>
    </r>
    <r>
      <rPr>
        <sz val="11"/>
        <color theme="1"/>
        <rFont val="Calibri"/>
        <family val="2"/>
        <scheme val="minor"/>
      </rPr>
      <t xml:space="preserve"> Cosprons - Paulilles</t>
    </r>
  </si>
  <si>
    <r>
      <rPr>
        <b/>
        <sz val="11"/>
        <color theme="1"/>
        <rFont val="Calibri"/>
        <family val="2"/>
        <scheme val="minor"/>
      </rPr>
      <t>Z30</t>
    </r>
    <r>
      <rPr>
        <sz val="11"/>
        <color theme="1"/>
        <rFont val="Calibri"/>
        <family val="2"/>
        <scheme val="minor"/>
      </rPr>
      <t xml:space="preserve"> Tour Coll de Banyuls</t>
    </r>
  </si>
  <si>
    <r>
      <rPr>
        <b/>
        <sz val="11"/>
        <color theme="1"/>
        <rFont val="Calibri"/>
        <family val="2"/>
        <scheme val="minor"/>
      </rPr>
      <t>Z80</t>
    </r>
    <r>
      <rPr>
        <sz val="11"/>
        <color theme="1"/>
        <rFont val="Calibri"/>
        <family val="2"/>
        <scheme val="minor"/>
      </rPr>
      <t xml:space="preserve"> Cerbère</t>
    </r>
  </si>
  <si>
    <r>
      <rPr>
        <b/>
        <sz val="11"/>
        <color theme="1"/>
        <rFont val="Calibri"/>
        <family val="2"/>
        <scheme val="minor"/>
      </rPr>
      <t>FR01</t>
    </r>
    <r>
      <rPr>
        <sz val="11"/>
        <color theme="1"/>
        <rFont val="Calibri"/>
        <family val="2"/>
        <scheme val="minor"/>
      </rPr>
      <t xml:space="preserve"> Entre Super Bolquère et Bolquère</t>
    </r>
  </si>
  <si>
    <t>V20 et W20</t>
  </si>
  <si>
    <t>Lot</t>
  </si>
  <si>
    <t>K65, VT U70, W25</t>
  </si>
  <si>
    <t>W35, inter boucles</t>
  </si>
  <si>
    <t>GKL, U50, V70</t>
  </si>
  <si>
    <r>
      <t xml:space="preserve">U40 </t>
    </r>
    <r>
      <rPr>
        <sz val="11"/>
        <rFont val="Calibri"/>
        <family val="2"/>
        <scheme val="minor"/>
      </rPr>
      <t>Montauriol Batère</t>
    </r>
  </si>
  <si>
    <r>
      <t xml:space="preserve">V60 </t>
    </r>
    <r>
      <rPr>
        <sz val="11"/>
        <rFont val="Calibri"/>
        <family val="2"/>
        <scheme val="minor"/>
      </rPr>
      <t>Céret Fourques</t>
    </r>
  </si>
  <si>
    <r>
      <t xml:space="preserve">V70 </t>
    </r>
    <r>
      <rPr>
        <sz val="11"/>
        <rFont val="Calibri"/>
        <family val="2"/>
        <scheme val="minor"/>
      </rPr>
      <t>Céret Montauriol</t>
    </r>
  </si>
  <si>
    <r>
      <t>W25</t>
    </r>
    <r>
      <rPr>
        <sz val="11"/>
        <rFont val="Calibri"/>
        <family val="2"/>
        <scheme val="minor"/>
      </rPr>
      <t xml:space="preserve"> Maureillas Col de Porteil</t>
    </r>
  </si>
  <si>
    <t>calcul jours base 6h ou +</t>
  </si>
  <si>
    <r>
      <rPr>
        <b/>
        <sz val="11"/>
        <color theme="1"/>
        <rFont val="Calibri"/>
        <family val="2"/>
        <scheme val="minor"/>
      </rPr>
      <t xml:space="preserve">T20 </t>
    </r>
    <r>
      <rPr>
        <sz val="11"/>
        <color theme="1"/>
        <rFont val="Calibri"/>
        <family val="2"/>
        <scheme val="minor"/>
      </rPr>
      <t>Tour du Vallespir 2ième Partie</t>
    </r>
  </si>
  <si>
    <t>GKL, U40</t>
  </si>
  <si>
    <t>Sous-total lot 2 km</t>
  </si>
  <si>
    <t>Sous-total lot 3 km</t>
  </si>
  <si>
    <t>Sous-total lot 1 km</t>
  </si>
  <si>
    <t>Sous-total lot 4 km</t>
  </si>
  <si>
    <t>Sous-total lot 5 km</t>
  </si>
  <si>
    <t>Sous-total lot 6 km</t>
  </si>
  <si>
    <t>Total km</t>
  </si>
  <si>
    <r>
      <rPr>
        <b/>
        <sz val="11"/>
        <rFont val="Calibri"/>
        <family val="2"/>
        <scheme val="minor"/>
      </rPr>
      <t>VT</t>
    </r>
    <r>
      <rPr>
        <sz val="11"/>
        <rFont val="Calibri"/>
        <family val="2"/>
        <scheme val="minor"/>
      </rPr>
      <t xml:space="preserve"> Passage Nord-Ouest Céret-Bolquère </t>
    </r>
    <r>
      <rPr>
        <b/>
        <sz val="11"/>
        <rFont val="Calibri"/>
        <family val="2"/>
        <scheme val="minor"/>
      </rPr>
      <t>1ière partie</t>
    </r>
  </si>
  <si>
    <r>
      <rPr>
        <b/>
        <sz val="11"/>
        <rFont val="Calibri"/>
        <family val="2"/>
        <scheme val="minor"/>
      </rPr>
      <t>SO</t>
    </r>
    <r>
      <rPr>
        <sz val="11"/>
        <rFont val="Calibri"/>
        <family val="2"/>
        <scheme val="minor"/>
      </rPr>
      <t xml:space="preserve"> Passage du Nord-Ouest Céret-Porté </t>
    </r>
    <r>
      <rPr>
        <b/>
        <sz val="11"/>
        <rFont val="Calibri"/>
        <family val="2"/>
        <scheme val="minor"/>
      </rPr>
      <t>2ième partie</t>
    </r>
  </si>
  <si>
    <t>O50; O20 ; K15</t>
  </si>
  <si>
    <r>
      <t xml:space="preserve">V80 </t>
    </r>
    <r>
      <rPr>
        <sz val="11"/>
        <rFont val="Calibri"/>
        <family val="2"/>
        <scheme val="minor"/>
      </rPr>
      <t>Ranch de las Caneilles-Quéribus-Aguilar</t>
    </r>
  </si>
  <si>
    <t>Synthèse</t>
  </si>
  <si>
    <t>Zone</t>
  </si>
  <si>
    <t>Transpyrénéenne</t>
  </si>
  <si>
    <t>Jours</t>
  </si>
  <si>
    <t>Dénivelé total m</t>
  </si>
  <si>
    <t>Vallespir</t>
  </si>
  <si>
    <t>Aspres</t>
  </si>
  <si>
    <t>Agly</t>
  </si>
  <si>
    <t>Albères</t>
  </si>
  <si>
    <t>Aude</t>
  </si>
  <si>
    <t>Côte Vermeille</t>
  </si>
  <si>
    <t>Cerdagne-Capcir-Canigou</t>
  </si>
  <si>
    <t>Total</t>
  </si>
  <si>
    <t>Distance km</t>
  </si>
  <si>
    <t>STATISTIQUE PAR ZONE</t>
  </si>
  <si>
    <r>
      <rPr>
        <b/>
        <sz val="11"/>
        <rFont val="Calibri"/>
        <family val="2"/>
        <scheme val="minor"/>
      </rPr>
      <t xml:space="preserve">V85 </t>
    </r>
    <r>
      <rPr>
        <sz val="11"/>
        <rFont val="Calibri"/>
        <family val="2"/>
        <scheme val="minor"/>
      </rPr>
      <t>Ranch de las Caneilles-Opoul-Leucate</t>
    </r>
  </si>
  <si>
    <t>Y10, V83</t>
  </si>
  <si>
    <r>
      <rPr>
        <b/>
        <sz val="11"/>
        <color theme="1"/>
        <rFont val="Calibri"/>
        <family val="2"/>
        <scheme val="minor"/>
      </rPr>
      <t>R90</t>
    </r>
    <r>
      <rPr>
        <sz val="11"/>
        <color theme="1"/>
        <rFont val="Calibri"/>
        <family val="2"/>
        <scheme val="minor"/>
      </rPr>
      <t xml:space="preserve"> Boucle Sournia - Col de Jau</t>
    </r>
  </si>
  <si>
    <r>
      <rPr>
        <b/>
        <sz val="11"/>
        <color theme="1"/>
        <rFont val="Calibri"/>
        <family val="2"/>
        <scheme val="minor"/>
      </rPr>
      <t>S90</t>
    </r>
    <r>
      <rPr>
        <sz val="11"/>
        <color theme="1"/>
        <rFont val="Calibri"/>
        <family val="2"/>
        <scheme val="minor"/>
      </rPr>
      <t xml:space="preserve"> Sournia - Tour des Fenouillèdes</t>
    </r>
  </si>
  <si>
    <r>
      <rPr>
        <b/>
        <sz val="11"/>
        <color theme="1"/>
        <rFont val="Calibri"/>
        <family val="2"/>
        <scheme val="minor"/>
      </rPr>
      <t>X10</t>
    </r>
    <r>
      <rPr>
        <sz val="11"/>
        <color theme="1"/>
        <rFont val="Calibri"/>
        <family val="2"/>
        <scheme val="minor"/>
      </rPr>
      <t xml:space="preserve"> Palau - Notre Dame du Château</t>
    </r>
  </si>
  <si>
    <r>
      <rPr>
        <b/>
        <sz val="11"/>
        <rFont val="Calibri"/>
        <family val="2"/>
        <scheme val="minor"/>
      </rPr>
      <t>U80</t>
    </r>
    <r>
      <rPr>
        <sz val="11"/>
        <rFont val="Calibri"/>
        <family val="2"/>
        <scheme val="minor"/>
      </rPr>
      <t xml:space="preserve"> Ranch Las Caneilles-Cucugnan-Maisons</t>
    </r>
  </si>
  <si>
    <t>V80</t>
  </si>
  <si>
    <t>MAJ 23 février 2023</t>
  </si>
  <si>
    <r>
      <rPr>
        <b/>
        <sz val="11"/>
        <color theme="1"/>
        <rFont val="Calibri"/>
        <family val="2"/>
        <scheme val="minor"/>
      </rPr>
      <t>X80</t>
    </r>
    <r>
      <rPr>
        <sz val="11"/>
        <color theme="1"/>
        <rFont val="Calibri"/>
        <family val="2"/>
        <scheme val="minor"/>
      </rPr>
      <t xml:space="preserve"> Durban-Bages-Lastours</t>
    </r>
  </si>
  <si>
    <t xml:space="preserve">Total - 38 TOPO GUIDES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</si>
</sst>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rgb="FF0033CC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33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38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E7FF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3" fillId="0" borderId="0" xfId="0" applyFont="1" applyAlignment="1">
      <alignment vertical="top"/>
    </xf>
    <xf numFmtId="166" fontId="5" fillId="0" borderId="0" xfId="0" applyNumberFormat="1" applyFont="1" applyAlignment="1">
      <alignment vertical="top"/>
    </xf>
    <xf numFmtId="0" fontId="6" fillId="4" borderId="4" xfId="0" applyFont="1" applyFill="1" applyBorder="1" applyAlignment="1">
      <alignment vertical="top"/>
    </xf>
    <xf numFmtId="3" fontId="6" fillId="4" borderId="5" xfId="0" applyNumberFormat="1" applyFont="1" applyFill="1" applyBorder="1" applyAlignment="1">
      <alignment vertical="top"/>
    </xf>
    <xf numFmtId="165" fontId="6" fillId="4" borderId="5" xfId="0" applyNumberFormat="1" applyFont="1" applyFill="1" applyBorder="1" applyAlignment="1">
      <alignment vertical="top"/>
    </xf>
    <xf numFmtId="3" fontId="6" fillId="4" borderId="6" xfId="0" applyNumberFormat="1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165" fontId="6" fillId="2" borderId="5" xfId="0" applyNumberFormat="1" applyFont="1" applyFill="1" applyBorder="1" applyAlignment="1">
      <alignment vertical="top"/>
    </xf>
    <xf numFmtId="3" fontId="6" fillId="2" borderId="6" xfId="0" applyNumberFormat="1" applyFont="1" applyFill="1" applyBorder="1" applyAlignment="1">
      <alignment vertical="top"/>
    </xf>
    <xf numFmtId="3" fontId="6" fillId="3" borderId="5" xfId="0" applyNumberFormat="1" applyFont="1" applyFill="1" applyBorder="1" applyAlignment="1">
      <alignment vertical="top"/>
    </xf>
    <xf numFmtId="165" fontId="6" fillId="3" borderId="5" xfId="0" applyNumberFormat="1" applyFont="1" applyFill="1" applyBorder="1" applyAlignment="1">
      <alignment vertical="top"/>
    </xf>
    <xf numFmtId="3" fontId="6" fillId="3" borderId="6" xfId="0" applyNumberFormat="1" applyFont="1" applyFill="1" applyBorder="1" applyAlignment="1">
      <alignment vertical="top"/>
    </xf>
    <xf numFmtId="3" fontId="6" fillId="0" borderId="5" xfId="0" applyNumberFormat="1" applyFont="1" applyBorder="1" applyAlignment="1">
      <alignment vertical="top"/>
    </xf>
    <xf numFmtId="165" fontId="6" fillId="0" borderId="5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3" fontId="8" fillId="0" borderId="8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2" fontId="6" fillId="2" borderId="5" xfId="0" applyNumberFormat="1" applyFont="1" applyFill="1" applyBorder="1" applyAlignment="1">
      <alignment vertical="top"/>
    </xf>
    <xf numFmtId="2" fontId="6" fillId="3" borderId="5" xfId="0" applyNumberFormat="1" applyFont="1" applyFill="1" applyBorder="1" applyAlignment="1">
      <alignment vertical="top"/>
    </xf>
    <xf numFmtId="2" fontId="6" fillId="4" borderId="5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2" borderId="11" xfId="0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6" fillId="5" borderId="4" xfId="0" applyFont="1" applyFill="1" applyBorder="1" applyAlignment="1">
      <alignment vertical="top"/>
    </xf>
    <xf numFmtId="0" fontId="6" fillId="5" borderId="11" xfId="0" applyFont="1" applyFill="1" applyBorder="1" applyAlignment="1">
      <alignment vertical="top"/>
    </xf>
    <xf numFmtId="3" fontId="6" fillId="5" borderId="5" xfId="0" applyNumberFormat="1" applyFont="1" applyFill="1" applyBorder="1" applyAlignment="1">
      <alignment vertical="top"/>
    </xf>
    <xf numFmtId="2" fontId="6" fillId="5" borderId="5" xfId="0" applyNumberFormat="1" applyFont="1" applyFill="1" applyBorder="1" applyAlignment="1">
      <alignment vertical="top"/>
    </xf>
    <xf numFmtId="165" fontId="6" fillId="5" borderId="5" xfId="0" applyNumberFormat="1" applyFont="1" applyFill="1" applyBorder="1" applyAlignment="1">
      <alignment vertical="top"/>
    </xf>
    <xf numFmtId="3" fontId="6" fillId="5" borderId="6" xfId="0" applyNumberFormat="1" applyFont="1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11" xfId="0" applyFill="1" applyBorder="1" applyAlignment="1">
      <alignment vertical="top"/>
    </xf>
    <xf numFmtId="0" fontId="10" fillId="4" borderId="4" xfId="0" applyFont="1" applyFill="1" applyBorder="1" applyAlignment="1">
      <alignment vertical="top"/>
    </xf>
    <xf numFmtId="0" fontId="10" fillId="5" borderId="4" xfId="0" applyFont="1" applyFill="1" applyBorder="1" applyAlignment="1">
      <alignment vertical="top"/>
    </xf>
    <xf numFmtId="0" fontId="11" fillId="0" borderId="0" xfId="0" applyFont="1" applyAlignment="1">
      <alignment horizontal="right" vertical="top"/>
    </xf>
    <xf numFmtId="0" fontId="3" fillId="0" borderId="0" xfId="0" applyFont="1"/>
    <xf numFmtId="4" fontId="0" fillId="0" borderId="0" xfId="0" applyNumberFormat="1"/>
    <xf numFmtId="0" fontId="12" fillId="0" borderId="0" xfId="0" applyFont="1"/>
    <xf numFmtId="0" fontId="13" fillId="0" borderId="0" xfId="0" applyFont="1" applyAlignment="1">
      <alignment horizontal="right" vertical="top"/>
    </xf>
    <xf numFmtId="2" fontId="0" fillId="0" borderId="0" xfId="0" applyNumberFormat="1" applyAlignment="1">
      <alignment vertical="top"/>
    </xf>
    <xf numFmtId="4" fontId="1" fillId="0" borderId="5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FFFFCC"/>
      <color rgb="FFFFFF99"/>
      <color rgb="FFB7E7FF"/>
      <color rgb="FF97DCFF"/>
      <color rgb="FF0000FF"/>
      <color rgb="FF0066CC"/>
      <color rgb="FF3366FF"/>
      <color rgb="FF66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Distance km : 2 033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Synthèse!$B$4</c:f>
              <c:strCache>
                <c:ptCount val="1"/>
                <c:pt idx="0">
                  <c:v>Distance km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E7-4078-9020-C888F4A534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E7-4078-9020-C888F4A534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E7-4078-9020-C888F4A534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4E7-4078-9020-C888F4A534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4E7-4078-9020-C888F4A534D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4E7-4078-9020-C888F4A534D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4E7-4078-9020-C888F4A534D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4E7-4078-9020-C888F4A534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Synthèse!$A$5:$A$12</c:f>
              <c:strCache>
                <c:ptCount val="8"/>
                <c:pt idx="0">
                  <c:v>Transpyrénéenne</c:v>
                </c:pt>
                <c:pt idx="1">
                  <c:v>Cerdagne-Capcir-Canigou</c:v>
                </c:pt>
                <c:pt idx="2">
                  <c:v>Agly</c:v>
                </c:pt>
                <c:pt idx="3">
                  <c:v>Aspres</c:v>
                </c:pt>
                <c:pt idx="4">
                  <c:v>Vallespir</c:v>
                </c:pt>
                <c:pt idx="5">
                  <c:v>Albères</c:v>
                </c:pt>
                <c:pt idx="6">
                  <c:v>Côte Vermeille</c:v>
                </c:pt>
                <c:pt idx="7">
                  <c:v>Aude</c:v>
                </c:pt>
              </c:strCache>
            </c:strRef>
          </c:cat>
          <c:val>
            <c:numRef>
              <c:f>Synthèse!$B$5:$B$12</c:f>
              <c:numCache>
                <c:formatCode>#,##0.00</c:formatCode>
                <c:ptCount val="8"/>
                <c:pt idx="0">
                  <c:v>775.4</c:v>
                </c:pt>
                <c:pt idx="1">
                  <c:v>134.80000000000001</c:v>
                </c:pt>
                <c:pt idx="2">
                  <c:v>309.39999999999998</c:v>
                </c:pt>
                <c:pt idx="3">
                  <c:v>177.5</c:v>
                </c:pt>
                <c:pt idx="4">
                  <c:v>449.69999999999993</c:v>
                </c:pt>
                <c:pt idx="5">
                  <c:v>76.7</c:v>
                </c:pt>
                <c:pt idx="6">
                  <c:v>96</c:v>
                </c:pt>
                <c:pt idx="7">
                  <c:v>160.80000000000001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3-41CE-8519-57799A4A6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556291390728478E-2"/>
          <c:y val="0.15529855643044618"/>
          <c:w val="0.41326393596495803"/>
          <c:h val="0.833337707786526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Jours : 80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Synthèse!$C$4</c:f>
              <c:strCache>
                <c:ptCount val="1"/>
                <c:pt idx="0">
                  <c:v>Jours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E5-4C1E-8878-59D5122654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E5-4C1E-8878-59D5122654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E5-4C1E-8878-59D5122654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9E5-4C1E-8878-59D5122654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9E5-4C1E-8878-59D51226545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9E5-4C1E-8878-59D51226545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9E5-4C1E-8878-59D51226545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9E5-4C1E-8878-59D5122654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Synthèse!$A$5:$A$12</c:f>
              <c:strCache>
                <c:ptCount val="8"/>
                <c:pt idx="0">
                  <c:v>Transpyrénéenne</c:v>
                </c:pt>
                <c:pt idx="1">
                  <c:v>Cerdagne-Capcir-Canigou</c:v>
                </c:pt>
                <c:pt idx="2">
                  <c:v>Agly</c:v>
                </c:pt>
                <c:pt idx="3">
                  <c:v>Aspres</c:v>
                </c:pt>
                <c:pt idx="4">
                  <c:v>Vallespir</c:v>
                </c:pt>
                <c:pt idx="5">
                  <c:v>Albères</c:v>
                </c:pt>
                <c:pt idx="6">
                  <c:v>Côte Vermeille</c:v>
                </c:pt>
                <c:pt idx="7">
                  <c:v>Aude</c:v>
                </c:pt>
              </c:strCache>
            </c:strRef>
          </c:cat>
          <c:val>
            <c:numRef>
              <c:f>Synthèse!$C$5:$C$12</c:f>
              <c:numCache>
                <c:formatCode>#,##0.00</c:formatCode>
                <c:ptCount val="8"/>
                <c:pt idx="0">
                  <c:v>31.5</c:v>
                </c:pt>
                <c:pt idx="1">
                  <c:v>5.7</c:v>
                </c:pt>
                <c:pt idx="2">
                  <c:v>13</c:v>
                </c:pt>
                <c:pt idx="3">
                  <c:v>4.75</c:v>
                </c:pt>
                <c:pt idx="4">
                  <c:v>18.25</c:v>
                </c:pt>
                <c:pt idx="5">
                  <c:v>3</c:v>
                </c:pt>
                <c:pt idx="6">
                  <c:v>3.75</c:v>
                </c:pt>
                <c:pt idx="7">
                  <c:v>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F-42A1-AB79-1CCD4C62D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13678003791192767"/>
          <c:w val="0.39101902887139112"/>
          <c:h val="0.814819189268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Dénivelé total m : 142 639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Synthèse!$E$4</c:f>
              <c:strCache>
                <c:ptCount val="1"/>
                <c:pt idx="0">
                  <c:v>Dénivelé total 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7A-4168-8CAE-6E75986C8A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7A-4168-8CAE-6E75986C8A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7A-4168-8CAE-6E75986C8A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B7A-4168-8CAE-6E75986C8A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B7A-4168-8CAE-6E75986C8A5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B7A-4168-8CAE-6E75986C8A5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B7A-4168-8CAE-6E75986C8A5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B7A-4168-8CAE-6E75986C8A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Synthèse!$A$5:$A$12</c:f>
              <c:strCache>
                <c:ptCount val="8"/>
                <c:pt idx="0">
                  <c:v>Transpyrénéenne</c:v>
                </c:pt>
                <c:pt idx="1">
                  <c:v>Cerdagne-Capcir-Canigou</c:v>
                </c:pt>
                <c:pt idx="2">
                  <c:v>Agly</c:v>
                </c:pt>
                <c:pt idx="3">
                  <c:v>Aspres</c:v>
                </c:pt>
                <c:pt idx="4">
                  <c:v>Vallespir</c:v>
                </c:pt>
                <c:pt idx="5">
                  <c:v>Albères</c:v>
                </c:pt>
                <c:pt idx="6">
                  <c:v>Côte Vermeille</c:v>
                </c:pt>
                <c:pt idx="7">
                  <c:v>Aude</c:v>
                </c:pt>
              </c:strCache>
            </c:strRef>
          </c:cat>
          <c:val>
            <c:numRef>
              <c:f>Synthèse!$E$5:$E$12</c:f>
              <c:numCache>
                <c:formatCode>#,##0.00</c:formatCode>
                <c:ptCount val="8"/>
                <c:pt idx="0">
                  <c:v>65819</c:v>
                </c:pt>
                <c:pt idx="1">
                  <c:v>7684</c:v>
                </c:pt>
                <c:pt idx="2">
                  <c:v>17483</c:v>
                </c:pt>
                <c:pt idx="3">
                  <c:v>8510</c:v>
                </c:pt>
                <c:pt idx="4">
                  <c:v>30371</c:v>
                </c:pt>
                <c:pt idx="5">
                  <c:v>6118</c:v>
                </c:pt>
                <c:pt idx="6">
                  <c:v>6306</c:v>
                </c:pt>
                <c:pt idx="7">
                  <c:v>8638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0-4D7B-84E2-F349FFFF6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14140966754155732"/>
          <c:w val="0.42157458442694667"/>
          <c:h val="0.82870807815689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80010</xdr:rowOff>
    </xdr:from>
    <xdr:to>
      <xdr:col>4</xdr:col>
      <xdr:colOff>457200</xdr:colOff>
      <xdr:row>30</xdr:row>
      <xdr:rowOff>80010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76E6DF9-9453-4E16-988C-3C632F2ED1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640080</xdr:colOff>
      <xdr:row>15</xdr:row>
      <xdr:rowOff>87630</xdr:rowOff>
    </xdr:from>
    <xdr:to>
      <xdr:col>10</xdr:col>
      <xdr:colOff>205740</xdr:colOff>
      <xdr:row>30</xdr:row>
      <xdr:rowOff>87630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79C34D88-9E5D-4003-925D-322B7ADCF2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541020</xdr:colOff>
      <xdr:row>15</xdr:row>
      <xdr:rowOff>57150</xdr:rowOff>
    </xdr:from>
    <xdr:to>
      <xdr:col>16</xdr:col>
      <xdr:colOff>358140</xdr:colOff>
      <xdr:row>30</xdr:row>
      <xdr:rowOff>57150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7437996F-0860-4E14-B0B3-DF0265DD55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38226-2956-4F00-862F-48510970B763}">
  <sheetPr>
    <pageSetUpPr fitToPage="1"/>
  </sheetPr>
  <dimension ref="A1:O136"/>
  <sheetViews>
    <sheetView tabSelected="1" zoomScale="86" zoomScaleNormal="86" workbookViewId="0">
      <selection activeCell="E1" sqref="E1"/>
    </sheetView>
  </sheetViews>
  <sheetFormatPr baseColWidth="10" defaultColWidth="10.88671875" defaultRowHeight="14.4" outlineLevelCol="1" x14ac:dyDescent="0.3"/>
  <cols>
    <col min="1" max="1" width="50.44140625" style="1" customWidth="1"/>
    <col min="2" max="2" width="8.88671875" style="1" customWidth="1"/>
    <col min="3" max="6" width="10.88671875" style="1"/>
    <col min="7" max="7" width="15.88671875" style="1" customWidth="1"/>
    <col min="8" max="8" width="10.88671875" style="1"/>
    <col min="9" max="9" width="6.88671875" style="1" customWidth="1" outlineLevel="1"/>
    <col min="10" max="10" width="16" style="1" customWidth="1" outlineLevel="1"/>
    <col min="11" max="11" width="7.77734375" style="1" customWidth="1" outlineLevel="1"/>
    <col min="12" max="12" width="10.88671875" style="1" customWidth="1" outlineLevel="1"/>
    <col min="13" max="13" width="12.77734375" style="1" customWidth="1" outlineLevel="1"/>
    <col min="14" max="14" width="10.88671875" style="1" customWidth="1" outlineLevel="1"/>
    <col min="15" max="15" width="26.88671875" style="1" customWidth="1"/>
    <col min="16" max="16384" width="10.88671875" style="1"/>
  </cols>
  <sheetData>
    <row r="1" spans="1:15" s="2" customFormat="1" ht="17.399999999999999" x14ac:dyDescent="0.3">
      <c r="A1" s="8" t="s">
        <v>7</v>
      </c>
      <c r="B1" s="8"/>
      <c r="E1" s="60"/>
      <c r="G1" s="64" t="s">
        <v>86</v>
      </c>
    </row>
    <row r="2" spans="1:15" s="2" customFormat="1" ht="17.399999999999999" x14ac:dyDescent="0.3">
      <c r="A2" s="19" t="s">
        <v>9</v>
      </c>
      <c r="B2" s="19"/>
      <c r="D2" s="20" t="s">
        <v>8</v>
      </c>
      <c r="G2" s="7"/>
    </row>
    <row r="3" spans="1:15" ht="42" customHeight="1" thickBot="1" x14ac:dyDescent="0.35">
      <c r="I3" s="72" t="s">
        <v>10</v>
      </c>
      <c r="J3" s="72"/>
    </row>
    <row r="4" spans="1:15" s="3" customFormat="1" ht="32.4" thickTop="1" thickBot="1" x14ac:dyDescent="0.35">
      <c r="A4" s="9" t="s">
        <v>16</v>
      </c>
      <c r="B4" s="41" t="s">
        <v>42</v>
      </c>
      <c r="C4" s="10" t="s">
        <v>4</v>
      </c>
      <c r="D4" s="10" t="s">
        <v>3</v>
      </c>
      <c r="E4" s="10" t="s">
        <v>2</v>
      </c>
      <c r="F4" s="10" t="s">
        <v>0</v>
      </c>
      <c r="G4" s="11" t="s">
        <v>1</v>
      </c>
      <c r="I4" s="36" t="s">
        <v>11</v>
      </c>
      <c r="J4" s="36" t="s">
        <v>12</v>
      </c>
      <c r="K4" s="3" t="s">
        <v>14</v>
      </c>
      <c r="M4" s="40" t="s">
        <v>50</v>
      </c>
      <c r="O4" s="3" t="s">
        <v>65</v>
      </c>
    </row>
    <row r="5" spans="1:15" ht="15" thickTop="1" x14ac:dyDescent="0.3">
      <c r="A5" s="16" t="s">
        <v>17</v>
      </c>
      <c r="B5" s="42">
        <v>1</v>
      </c>
      <c r="C5" s="26">
        <v>252.6</v>
      </c>
      <c r="D5" s="37">
        <v>10</v>
      </c>
      <c r="E5" s="27">
        <v>76.7</v>
      </c>
      <c r="F5" s="26">
        <v>9973</v>
      </c>
      <c r="G5" s="28">
        <v>21494</v>
      </c>
      <c r="M5" s="6">
        <f>E5/6</f>
        <v>12.783333333333333</v>
      </c>
      <c r="O5" s="1" t="s">
        <v>66</v>
      </c>
    </row>
    <row r="6" spans="1:15" x14ac:dyDescent="0.3">
      <c r="A6" s="16" t="s">
        <v>5</v>
      </c>
      <c r="B6" s="42">
        <v>1</v>
      </c>
      <c r="C6" s="26">
        <v>90.8</v>
      </c>
      <c r="D6" s="37">
        <v>5</v>
      </c>
      <c r="E6" s="27">
        <v>31.1</v>
      </c>
      <c r="F6" s="26">
        <v>4497</v>
      </c>
      <c r="G6" s="28">
        <v>9147</v>
      </c>
      <c r="M6" s="6">
        <f t="shared" ref="M6:M46" si="0">E6/6</f>
        <v>5.1833333333333336</v>
      </c>
      <c r="O6" s="1" t="s">
        <v>66</v>
      </c>
    </row>
    <row r="7" spans="1:15" x14ac:dyDescent="0.3">
      <c r="A7" s="16" t="s">
        <v>18</v>
      </c>
      <c r="B7" s="42">
        <v>2</v>
      </c>
      <c r="C7" s="26">
        <v>256</v>
      </c>
      <c r="D7" s="37">
        <v>10</v>
      </c>
      <c r="E7" s="27">
        <v>73</v>
      </c>
      <c r="F7" s="26">
        <v>9843</v>
      </c>
      <c r="G7" s="28">
        <v>21292</v>
      </c>
      <c r="I7" s="1">
        <v>74</v>
      </c>
      <c r="J7" s="1" t="s">
        <v>13</v>
      </c>
      <c r="K7" s="4">
        <f>C7-I7</f>
        <v>182</v>
      </c>
      <c r="M7" s="6">
        <f t="shared" si="0"/>
        <v>12.166666666666666</v>
      </c>
      <c r="O7" s="1" t="s">
        <v>66</v>
      </c>
    </row>
    <row r="8" spans="1:15" x14ac:dyDescent="0.3">
      <c r="A8" s="25" t="s">
        <v>60</v>
      </c>
      <c r="B8" s="43">
        <v>3</v>
      </c>
      <c r="C8" s="26">
        <v>68</v>
      </c>
      <c r="D8" s="37">
        <v>2.5</v>
      </c>
      <c r="E8" s="27">
        <v>16.3</v>
      </c>
      <c r="F8" s="26">
        <v>2236</v>
      </c>
      <c r="G8" s="28">
        <v>4337</v>
      </c>
      <c r="M8" s="6">
        <f t="shared" si="0"/>
        <v>2.7166666666666668</v>
      </c>
      <c r="O8" s="1" t="s">
        <v>66</v>
      </c>
    </row>
    <row r="9" spans="1:15" x14ac:dyDescent="0.3">
      <c r="A9" s="25" t="s">
        <v>61</v>
      </c>
      <c r="B9" s="43">
        <v>3</v>
      </c>
      <c r="C9" s="26">
        <v>108</v>
      </c>
      <c r="D9" s="37">
        <v>4</v>
      </c>
      <c r="E9" s="27">
        <v>33.1</v>
      </c>
      <c r="F9" s="26">
        <v>5433</v>
      </c>
      <c r="G9" s="28">
        <v>9549</v>
      </c>
      <c r="I9" s="1">
        <f>5.5+5.4+12.6</f>
        <v>23.5</v>
      </c>
      <c r="J9" s="1" t="s">
        <v>62</v>
      </c>
      <c r="K9" s="4">
        <f>C9-I9</f>
        <v>84.5</v>
      </c>
      <c r="M9" s="6">
        <f t="shared" si="0"/>
        <v>5.5166666666666666</v>
      </c>
      <c r="O9" s="1" t="s">
        <v>66</v>
      </c>
    </row>
    <row r="10" spans="1:15" x14ac:dyDescent="0.3">
      <c r="A10" s="17" t="s">
        <v>40</v>
      </c>
      <c r="B10" s="44">
        <v>1</v>
      </c>
      <c r="C10" s="29">
        <v>9</v>
      </c>
      <c r="D10" s="38">
        <v>0.25</v>
      </c>
      <c r="E10" s="30">
        <v>1.2</v>
      </c>
      <c r="F10" s="29">
        <v>238</v>
      </c>
      <c r="G10" s="31">
        <v>476</v>
      </c>
      <c r="M10" s="6">
        <f t="shared" si="0"/>
        <v>0.19999999999999998</v>
      </c>
      <c r="O10" s="1" t="s">
        <v>75</v>
      </c>
    </row>
    <row r="11" spans="1:15" x14ac:dyDescent="0.3">
      <c r="A11" s="17" t="s">
        <v>19</v>
      </c>
      <c r="B11" s="44">
        <v>2</v>
      </c>
      <c r="C11" s="29">
        <v>18.399999999999999</v>
      </c>
      <c r="D11" s="38">
        <f>E11/6</f>
        <v>0.95000000000000007</v>
      </c>
      <c r="E11" s="30">
        <v>5.7</v>
      </c>
      <c r="F11" s="29">
        <v>470</v>
      </c>
      <c r="G11" s="31">
        <v>940</v>
      </c>
      <c r="I11" s="65"/>
      <c r="M11" s="6">
        <f t="shared" si="0"/>
        <v>0.95000000000000007</v>
      </c>
      <c r="O11" s="1" t="s">
        <v>75</v>
      </c>
    </row>
    <row r="12" spans="1:15" x14ac:dyDescent="0.3">
      <c r="A12" s="17" t="s">
        <v>20</v>
      </c>
      <c r="B12" s="44">
        <v>2</v>
      </c>
      <c r="C12" s="29">
        <v>19</v>
      </c>
      <c r="D12" s="38">
        <v>1</v>
      </c>
      <c r="E12" s="30">
        <v>6.75</v>
      </c>
      <c r="F12" s="29">
        <v>628</v>
      </c>
      <c r="G12" s="31">
        <v>1256</v>
      </c>
      <c r="I12" s="65"/>
      <c r="M12" s="6">
        <f t="shared" si="0"/>
        <v>1.125</v>
      </c>
      <c r="O12" s="1" t="s">
        <v>75</v>
      </c>
    </row>
    <row r="13" spans="1:15" x14ac:dyDescent="0.3">
      <c r="A13" s="17" t="s">
        <v>21</v>
      </c>
      <c r="B13" s="44">
        <v>2</v>
      </c>
      <c r="C13" s="29">
        <v>26</v>
      </c>
      <c r="D13" s="38">
        <v>1</v>
      </c>
      <c r="E13" s="30">
        <v>8.1999999999999993</v>
      </c>
      <c r="F13" s="29">
        <v>700</v>
      </c>
      <c r="G13" s="31">
        <v>1400</v>
      </c>
      <c r="I13" s="65"/>
      <c r="M13" s="6">
        <f t="shared" si="0"/>
        <v>1.3666666666666665</v>
      </c>
      <c r="O13" s="1" t="s">
        <v>75</v>
      </c>
    </row>
    <row r="14" spans="1:15" x14ac:dyDescent="0.3">
      <c r="A14" s="17" t="s">
        <v>22</v>
      </c>
      <c r="B14" s="44">
        <v>2</v>
      </c>
      <c r="C14" s="29">
        <v>31.4</v>
      </c>
      <c r="D14" s="38">
        <v>1.5</v>
      </c>
      <c r="E14" s="30">
        <v>11.25</v>
      </c>
      <c r="F14" s="29">
        <v>1240</v>
      </c>
      <c r="G14" s="31">
        <v>2480</v>
      </c>
      <c r="I14" s="65"/>
      <c r="K14" s="65"/>
      <c r="M14" s="6">
        <f t="shared" si="0"/>
        <v>1.875</v>
      </c>
      <c r="O14" s="1" t="s">
        <v>75</v>
      </c>
    </row>
    <row r="15" spans="1:15" x14ac:dyDescent="0.3">
      <c r="A15" s="17" t="s">
        <v>23</v>
      </c>
      <c r="B15" s="44">
        <v>2</v>
      </c>
      <c r="C15" s="29">
        <v>31</v>
      </c>
      <c r="D15" s="38">
        <v>1</v>
      </c>
      <c r="E15" s="30">
        <v>8.1999999999999993</v>
      </c>
      <c r="F15" s="29">
        <v>566</v>
      </c>
      <c r="G15" s="31">
        <v>1132</v>
      </c>
      <c r="I15" s="65"/>
      <c r="K15" s="65"/>
      <c r="M15" s="6">
        <f t="shared" si="0"/>
        <v>1.3666666666666665</v>
      </c>
      <c r="O15" s="1" t="s">
        <v>75</v>
      </c>
    </row>
    <row r="16" spans="1:15" x14ac:dyDescent="0.3">
      <c r="A16" s="18" t="s">
        <v>81</v>
      </c>
      <c r="B16" s="45">
        <v>4</v>
      </c>
      <c r="C16" s="22">
        <v>89</v>
      </c>
      <c r="D16" s="39">
        <v>3.5</v>
      </c>
      <c r="E16" s="23">
        <v>23.7</v>
      </c>
      <c r="F16" s="22">
        <v>2763</v>
      </c>
      <c r="G16" s="24">
        <v>5521</v>
      </c>
      <c r="I16" s="65"/>
      <c r="K16" s="65"/>
      <c r="M16" s="6">
        <f t="shared" si="0"/>
        <v>3.9499999999999997</v>
      </c>
      <c r="O16" s="1" t="s">
        <v>71</v>
      </c>
    </row>
    <row r="17" spans="1:15" x14ac:dyDescent="0.3">
      <c r="A17" s="18" t="s">
        <v>82</v>
      </c>
      <c r="B17" s="45">
        <v>4</v>
      </c>
      <c r="C17" s="22">
        <v>94</v>
      </c>
      <c r="D17" s="39">
        <v>3.5</v>
      </c>
      <c r="E17" s="23">
        <v>24.9</v>
      </c>
      <c r="F17" s="22">
        <v>2790</v>
      </c>
      <c r="G17" s="24">
        <v>5594</v>
      </c>
      <c r="I17" s="65"/>
      <c r="K17" s="65"/>
      <c r="M17" s="6">
        <f t="shared" si="0"/>
        <v>4.1499999999999995</v>
      </c>
      <c r="O17" s="1" t="s">
        <v>71</v>
      </c>
    </row>
    <row r="18" spans="1:15" x14ac:dyDescent="0.3">
      <c r="A18" s="18" t="s">
        <v>24</v>
      </c>
      <c r="B18" s="45">
        <v>2</v>
      </c>
      <c r="C18" s="22">
        <v>20</v>
      </c>
      <c r="D18" s="39">
        <v>0.75</v>
      </c>
      <c r="E18" s="23">
        <v>5</v>
      </c>
      <c r="F18" s="22">
        <v>702</v>
      </c>
      <c r="G18" s="24">
        <v>1404</v>
      </c>
      <c r="I18" s="65"/>
      <c r="K18" s="65"/>
      <c r="M18" s="6">
        <f t="shared" si="0"/>
        <v>0.83333333333333337</v>
      </c>
      <c r="O18" s="1" t="s">
        <v>70</v>
      </c>
    </row>
    <row r="19" spans="1:15" x14ac:dyDescent="0.3">
      <c r="A19" s="18" t="s">
        <v>25</v>
      </c>
      <c r="B19" s="45">
        <v>1</v>
      </c>
      <c r="C19" s="22">
        <v>94</v>
      </c>
      <c r="D19" s="39">
        <v>4</v>
      </c>
      <c r="E19" s="23">
        <v>24</v>
      </c>
      <c r="F19" s="22">
        <v>3272</v>
      </c>
      <c r="G19" s="24">
        <v>5547</v>
      </c>
      <c r="I19" s="65"/>
      <c r="K19" s="65"/>
      <c r="M19" s="6">
        <f t="shared" si="0"/>
        <v>4</v>
      </c>
      <c r="O19" s="1" t="s">
        <v>69</v>
      </c>
    </row>
    <row r="20" spans="1:15" x14ac:dyDescent="0.3">
      <c r="A20" s="18" t="s">
        <v>51</v>
      </c>
      <c r="B20" s="45">
        <v>3</v>
      </c>
      <c r="C20" s="22">
        <v>95.2</v>
      </c>
      <c r="D20" s="39">
        <v>4</v>
      </c>
      <c r="E20" s="23">
        <v>26.1</v>
      </c>
      <c r="F20" s="22">
        <v>3034</v>
      </c>
      <c r="G20" s="24">
        <v>7036</v>
      </c>
      <c r="I20" s="65">
        <f>C20-K20</f>
        <v>40.300000000000004</v>
      </c>
      <c r="J20" s="1" t="s">
        <v>52</v>
      </c>
      <c r="K20" s="65">
        <v>54.9</v>
      </c>
      <c r="M20" s="6">
        <f t="shared" si="0"/>
        <v>4.3500000000000005</v>
      </c>
      <c r="O20" s="1" t="s">
        <v>69</v>
      </c>
    </row>
    <row r="21" spans="1:15" x14ac:dyDescent="0.3">
      <c r="A21" s="21" t="s">
        <v>26</v>
      </c>
      <c r="B21" s="46">
        <v>3</v>
      </c>
      <c r="C21" s="22">
        <v>23</v>
      </c>
      <c r="D21" s="39">
        <v>1</v>
      </c>
      <c r="E21" s="23">
        <v>6.1</v>
      </c>
      <c r="F21" s="22">
        <v>863</v>
      </c>
      <c r="G21" s="24">
        <v>1727</v>
      </c>
      <c r="I21" s="65"/>
      <c r="K21" s="65"/>
      <c r="M21" s="6">
        <f t="shared" si="0"/>
        <v>1.0166666666666666</v>
      </c>
      <c r="O21" s="1" t="s">
        <v>69</v>
      </c>
    </row>
    <row r="22" spans="1:15" x14ac:dyDescent="0.3">
      <c r="A22" s="58" t="s">
        <v>46</v>
      </c>
      <c r="B22" s="46">
        <v>3</v>
      </c>
      <c r="C22" s="22">
        <v>32.5</v>
      </c>
      <c r="D22" s="39">
        <v>1</v>
      </c>
      <c r="E22" s="23">
        <v>8.9</v>
      </c>
      <c r="F22" s="22">
        <v>1850</v>
      </c>
      <c r="G22" s="24">
        <v>2520</v>
      </c>
      <c r="I22" s="65">
        <v>25.5</v>
      </c>
      <c r="J22" s="1" t="s">
        <v>45</v>
      </c>
      <c r="K22" s="65">
        <f>C22-I22</f>
        <v>7</v>
      </c>
      <c r="M22" s="6">
        <f t="shared" si="0"/>
        <v>1.4833333333333334</v>
      </c>
      <c r="O22" s="1" t="s">
        <v>70</v>
      </c>
    </row>
    <row r="23" spans="1:15" x14ac:dyDescent="0.3">
      <c r="A23" s="21" t="s">
        <v>27</v>
      </c>
      <c r="B23" s="46">
        <v>3</v>
      </c>
      <c r="C23" s="22">
        <v>22</v>
      </c>
      <c r="D23" s="39">
        <v>1</v>
      </c>
      <c r="E23" s="23">
        <v>6.3</v>
      </c>
      <c r="F23" s="22">
        <v>983</v>
      </c>
      <c r="G23" s="24">
        <f>984+982</f>
        <v>1966</v>
      </c>
      <c r="I23" s="65">
        <v>1.7</v>
      </c>
      <c r="J23" s="1" t="s">
        <v>13</v>
      </c>
      <c r="K23" s="65">
        <f>C23-I23</f>
        <v>20.3</v>
      </c>
      <c r="M23" s="6">
        <f t="shared" si="0"/>
        <v>1.05</v>
      </c>
      <c r="O23" s="1" t="s">
        <v>69</v>
      </c>
    </row>
    <row r="24" spans="1:15" x14ac:dyDescent="0.3">
      <c r="A24" s="21" t="s">
        <v>84</v>
      </c>
      <c r="B24" s="46">
        <v>4</v>
      </c>
      <c r="C24" s="22">
        <v>85.8</v>
      </c>
      <c r="D24" s="39">
        <v>4</v>
      </c>
      <c r="E24" s="23">
        <v>24.6</v>
      </c>
      <c r="F24" s="22">
        <v>2970</v>
      </c>
      <c r="G24" s="24">
        <v>5937</v>
      </c>
      <c r="I24" s="65">
        <v>38.1</v>
      </c>
      <c r="J24" s="1" t="s">
        <v>85</v>
      </c>
      <c r="K24" s="65">
        <v>47.8</v>
      </c>
      <c r="M24" s="6">
        <f t="shared" si="0"/>
        <v>4.1000000000000005</v>
      </c>
      <c r="O24" s="1" t="s">
        <v>73</v>
      </c>
    </row>
    <row r="25" spans="1:15" x14ac:dyDescent="0.3">
      <c r="A25" s="18" t="s">
        <v>28</v>
      </c>
      <c r="B25" s="45">
        <v>1</v>
      </c>
      <c r="C25" s="22">
        <v>13.7</v>
      </c>
      <c r="D25" s="39">
        <f>E25/6</f>
        <v>0.5</v>
      </c>
      <c r="E25" s="23">
        <v>3</v>
      </c>
      <c r="F25" s="22">
        <v>310</v>
      </c>
      <c r="G25" s="24">
        <v>620</v>
      </c>
      <c r="I25" s="65"/>
      <c r="K25" s="65"/>
      <c r="M25" s="6">
        <f t="shared" si="0"/>
        <v>0.5</v>
      </c>
      <c r="O25" s="1" t="s">
        <v>69</v>
      </c>
    </row>
    <row r="26" spans="1:15" x14ac:dyDescent="0.3">
      <c r="A26" s="18" t="s">
        <v>29</v>
      </c>
      <c r="B26" s="45">
        <v>1</v>
      </c>
      <c r="C26" s="22">
        <v>66</v>
      </c>
      <c r="D26" s="39">
        <v>2.5</v>
      </c>
      <c r="E26" s="23">
        <v>16.66</v>
      </c>
      <c r="F26" s="22">
        <v>2350</v>
      </c>
      <c r="G26" s="24">
        <v>4700</v>
      </c>
      <c r="I26" s="65"/>
      <c r="K26" s="65"/>
      <c r="M26" s="6">
        <f t="shared" si="0"/>
        <v>2.7766666666666668</v>
      </c>
      <c r="O26" s="1" t="s">
        <v>69</v>
      </c>
    </row>
    <row r="27" spans="1:15" x14ac:dyDescent="0.3">
      <c r="A27" s="18" t="s">
        <v>30</v>
      </c>
      <c r="B27" s="45">
        <v>1</v>
      </c>
      <c r="C27" s="22">
        <v>26.2</v>
      </c>
      <c r="D27" s="39">
        <v>1</v>
      </c>
      <c r="E27" s="23">
        <v>6.66</v>
      </c>
      <c r="F27" s="22">
        <v>895</v>
      </c>
      <c r="G27" s="24">
        <v>1791</v>
      </c>
      <c r="I27" s="65"/>
      <c r="K27" s="65"/>
      <c r="M27" s="6">
        <f t="shared" si="0"/>
        <v>1.1100000000000001</v>
      </c>
      <c r="O27" s="1" t="s">
        <v>69</v>
      </c>
    </row>
    <row r="28" spans="1:15" x14ac:dyDescent="0.3">
      <c r="A28" s="18" t="s">
        <v>31</v>
      </c>
      <c r="B28" s="45">
        <v>1</v>
      </c>
      <c r="C28" s="22">
        <v>15.2</v>
      </c>
      <c r="D28" s="39">
        <v>0.5</v>
      </c>
      <c r="E28" s="23">
        <v>4</v>
      </c>
      <c r="F28" s="22">
        <v>573</v>
      </c>
      <c r="G28" s="24">
        <v>1146</v>
      </c>
      <c r="I28" s="65"/>
      <c r="K28" s="65"/>
      <c r="M28" s="6">
        <f t="shared" si="0"/>
        <v>0.66666666666666663</v>
      </c>
      <c r="O28" s="1" t="s">
        <v>69</v>
      </c>
    </row>
    <row r="29" spans="1:15" x14ac:dyDescent="0.3">
      <c r="A29" s="21" t="s">
        <v>32</v>
      </c>
      <c r="B29" s="46">
        <v>3</v>
      </c>
      <c r="C29" s="22">
        <v>30</v>
      </c>
      <c r="D29" s="39">
        <v>1</v>
      </c>
      <c r="E29" s="23">
        <v>5.9</v>
      </c>
      <c r="F29" s="22">
        <v>655</v>
      </c>
      <c r="G29" s="24">
        <v>1309</v>
      </c>
      <c r="I29" s="65"/>
      <c r="K29" s="65"/>
      <c r="M29" s="6">
        <f t="shared" si="0"/>
        <v>0.98333333333333339</v>
      </c>
      <c r="O29" s="1" t="s">
        <v>69</v>
      </c>
    </row>
    <row r="30" spans="1:15" x14ac:dyDescent="0.3">
      <c r="A30" s="58" t="s">
        <v>47</v>
      </c>
      <c r="B30" s="46">
        <v>3</v>
      </c>
      <c r="C30" s="22">
        <v>47</v>
      </c>
      <c r="D30" s="39">
        <v>1</v>
      </c>
      <c r="E30" s="23">
        <v>7.8</v>
      </c>
      <c r="F30" s="22">
        <v>637</v>
      </c>
      <c r="G30" s="24">
        <v>1274</v>
      </c>
      <c r="I30" s="65">
        <f>C30-K30</f>
        <v>17</v>
      </c>
      <c r="J30" s="1" t="s">
        <v>44</v>
      </c>
      <c r="K30" s="65">
        <v>30</v>
      </c>
      <c r="M30" s="6">
        <f t="shared" si="0"/>
        <v>1.3</v>
      </c>
      <c r="O30" s="1" t="s">
        <v>70</v>
      </c>
    </row>
    <row r="31" spans="1:15" x14ac:dyDescent="0.3">
      <c r="A31" s="58" t="s">
        <v>48</v>
      </c>
      <c r="B31" s="46">
        <v>3</v>
      </c>
      <c r="C31" s="22">
        <v>78</v>
      </c>
      <c r="D31" s="39">
        <v>2</v>
      </c>
      <c r="E31" s="23">
        <v>14.4</v>
      </c>
      <c r="F31" s="22">
        <v>1627</v>
      </c>
      <c r="G31" s="24">
        <v>3312</v>
      </c>
      <c r="I31" s="65">
        <v>26.3</v>
      </c>
      <c r="J31" s="1" t="s">
        <v>43</v>
      </c>
      <c r="K31" s="65">
        <f>C31-I31</f>
        <v>51.7</v>
      </c>
      <c r="M31" s="6">
        <f t="shared" si="0"/>
        <v>2.4</v>
      </c>
      <c r="O31" s="1" t="s">
        <v>70</v>
      </c>
    </row>
    <row r="32" spans="1:15" x14ac:dyDescent="0.3">
      <c r="A32" s="58" t="s">
        <v>63</v>
      </c>
      <c r="B32" s="46">
        <v>3</v>
      </c>
      <c r="C32" s="22">
        <v>63</v>
      </c>
      <c r="D32" s="39">
        <v>3</v>
      </c>
      <c r="E32" s="23">
        <v>16.100000000000001</v>
      </c>
      <c r="F32" s="22">
        <v>1813</v>
      </c>
      <c r="G32" s="24">
        <v>3624</v>
      </c>
      <c r="I32" s="65"/>
      <c r="K32" s="65"/>
      <c r="M32" s="6">
        <f t="shared" si="0"/>
        <v>2.6833333333333336</v>
      </c>
      <c r="O32" s="1" t="s">
        <v>71</v>
      </c>
    </row>
    <row r="33" spans="1:15" x14ac:dyDescent="0.3">
      <c r="A33" s="21" t="s">
        <v>79</v>
      </c>
      <c r="B33" s="46">
        <v>4</v>
      </c>
      <c r="C33" s="22">
        <v>63.4</v>
      </c>
      <c r="D33" s="39">
        <v>3</v>
      </c>
      <c r="E33" s="23">
        <v>14.2</v>
      </c>
      <c r="F33" s="22">
        <v>1292</v>
      </c>
      <c r="G33" s="24">
        <v>2744</v>
      </c>
      <c r="I33" s="65">
        <f>(20.4-15.2)+(22.4-22.1)</f>
        <v>5.4999999999999964</v>
      </c>
      <c r="J33" s="1" t="s">
        <v>80</v>
      </c>
      <c r="K33" s="65">
        <f>C33-I33</f>
        <v>57.900000000000006</v>
      </c>
      <c r="M33" s="6">
        <v>3</v>
      </c>
      <c r="O33" s="1" t="s">
        <v>71</v>
      </c>
    </row>
    <row r="34" spans="1:15" x14ac:dyDescent="0.3">
      <c r="A34" s="50" t="s">
        <v>33</v>
      </c>
      <c r="B34" s="51">
        <v>1</v>
      </c>
      <c r="C34" s="52">
        <v>52</v>
      </c>
      <c r="D34" s="53">
        <v>2</v>
      </c>
      <c r="E34" s="54">
        <v>10.4</v>
      </c>
      <c r="F34" s="52">
        <v>2175</v>
      </c>
      <c r="G34" s="55">
        <v>4350</v>
      </c>
      <c r="I34" s="65"/>
      <c r="K34" s="65"/>
      <c r="M34" s="6">
        <f t="shared" si="0"/>
        <v>1.7333333333333334</v>
      </c>
      <c r="O34" s="1" t="s">
        <v>72</v>
      </c>
    </row>
    <row r="35" spans="1:15" x14ac:dyDescent="0.3">
      <c r="A35" s="56" t="s">
        <v>34</v>
      </c>
      <c r="B35" s="57">
        <v>3</v>
      </c>
      <c r="C35" s="52">
        <v>22</v>
      </c>
      <c r="D35" s="53">
        <v>1</v>
      </c>
      <c r="E35" s="54">
        <v>5.7</v>
      </c>
      <c r="F35" s="52">
        <v>903</v>
      </c>
      <c r="G35" s="55">
        <v>1805</v>
      </c>
      <c r="I35" s="65"/>
      <c r="K35" s="65"/>
      <c r="M35" s="6">
        <f t="shared" si="0"/>
        <v>0.95000000000000007</v>
      </c>
      <c r="O35" s="1" t="s">
        <v>69</v>
      </c>
    </row>
    <row r="36" spans="1:15" x14ac:dyDescent="0.3">
      <c r="A36" s="59" t="s">
        <v>49</v>
      </c>
      <c r="B36" s="51">
        <v>3</v>
      </c>
      <c r="C36" s="52">
        <v>22.4</v>
      </c>
      <c r="D36" s="53">
        <v>1</v>
      </c>
      <c r="E36" s="54">
        <v>6.2</v>
      </c>
      <c r="F36" s="52">
        <v>960</v>
      </c>
      <c r="G36" s="55">
        <v>1920</v>
      </c>
      <c r="I36" s="65">
        <v>3.9</v>
      </c>
      <c r="J36" s="1" t="s">
        <v>41</v>
      </c>
      <c r="K36" s="65">
        <f>C36-I36</f>
        <v>18.5</v>
      </c>
      <c r="M36" s="6">
        <f t="shared" si="0"/>
        <v>1.0333333333333334</v>
      </c>
      <c r="O36" s="1" t="s">
        <v>69</v>
      </c>
    </row>
    <row r="37" spans="1:15" x14ac:dyDescent="0.3">
      <c r="A37" s="56" t="s">
        <v>35</v>
      </c>
      <c r="B37" s="57">
        <v>1</v>
      </c>
      <c r="C37" s="52">
        <v>20</v>
      </c>
      <c r="D37" s="53">
        <v>0.75</v>
      </c>
      <c r="E37" s="54">
        <v>4.42</v>
      </c>
      <c r="F37" s="52">
        <v>402</v>
      </c>
      <c r="G37" s="55">
        <v>804</v>
      </c>
      <c r="I37" s="65"/>
      <c r="K37" s="65"/>
      <c r="M37" s="6">
        <f t="shared" si="0"/>
        <v>0.73666666666666669</v>
      </c>
      <c r="O37" s="1" t="s">
        <v>69</v>
      </c>
    </row>
    <row r="38" spans="1:15" x14ac:dyDescent="0.3">
      <c r="A38" s="56" t="s">
        <v>83</v>
      </c>
      <c r="B38" s="57">
        <v>4</v>
      </c>
      <c r="C38" s="52">
        <v>24.7</v>
      </c>
      <c r="D38" s="53">
        <v>1</v>
      </c>
      <c r="E38" s="54">
        <v>7.5</v>
      </c>
      <c r="F38" s="52">
        <v>884</v>
      </c>
      <c r="G38" s="55">
        <v>1768</v>
      </c>
      <c r="I38" s="65"/>
      <c r="K38" s="65"/>
      <c r="M38" s="6">
        <f t="shared" si="0"/>
        <v>1.25</v>
      </c>
      <c r="O38" s="1" t="s">
        <v>72</v>
      </c>
    </row>
    <row r="39" spans="1:15" x14ac:dyDescent="0.3">
      <c r="A39" s="56" t="s">
        <v>87</v>
      </c>
      <c r="B39" s="57">
        <v>5</v>
      </c>
      <c r="C39" s="52">
        <v>62</v>
      </c>
      <c r="D39" s="53">
        <v>2.5</v>
      </c>
      <c r="E39" s="54">
        <v>13.9</v>
      </c>
      <c r="F39" s="52">
        <v>1181</v>
      </c>
      <c r="G39" s="55">
        <v>2353</v>
      </c>
      <c r="I39" s="65"/>
      <c r="K39" s="65"/>
      <c r="M39" s="6">
        <f t="shared" si="0"/>
        <v>2.3166666666666669</v>
      </c>
      <c r="O39" s="1" t="s">
        <v>73</v>
      </c>
    </row>
    <row r="40" spans="1:15" x14ac:dyDescent="0.3">
      <c r="A40" s="50" t="s">
        <v>36</v>
      </c>
      <c r="B40" s="51">
        <v>3</v>
      </c>
      <c r="C40" s="52">
        <v>13</v>
      </c>
      <c r="D40" s="53">
        <v>0.25</v>
      </c>
      <c r="E40" s="54">
        <v>2.2000000000000002</v>
      </c>
      <c r="F40" s="52">
        <v>175</v>
      </c>
      <c r="G40" s="55">
        <v>348</v>
      </c>
      <c r="I40" s="65"/>
      <c r="K40" s="65"/>
      <c r="M40" s="6">
        <f t="shared" si="0"/>
        <v>0.3666666666666667</v>
      </c>
      <c r="O40" s="1" t="s">
        <v>73</v>
      </c>
    </row>
    <row r="41" spans="1:15" x14ac:dyDescent="0.3">
      <c r="A41" s="56" t="s">
        <v>37</v>
      </c>
      <c r="B41" s="57">
        <v>2</v>
      </c>
      <c r="C41" s="52">
        <v>21</v>
      </c>
      <c r="D41" s="53">
        <v>0.75</v>
      </c>
      <c r="E41" s="54">
        <v>4.5999999999999996</v>
      </c>
      <c r="F41" s="52">
        <v>582</v>
      </c>
      <c r="G41" s="55">
        <v>1224</v>
      </c>
      <c r="I41" s="65"/>
      <c r="K41" s="65"/>
      <c r="M41" s="6">
        <f t="shared" si="0"/>
        <v>0.76666666666666661</v>
      </c>
      <c r="O41" s="1" t="s">
        <v>74</v>
      </c>
    </row>
    <row r="42" spans="1:15" x14ac:dyDescent="0.3">
      <c r="A42" s="56" t="s">
        <v>38</v>
      </c>
      <c r="B42" s="57">
        <v>2</v>
      </c>
      <c r="C42" s="52">
        <v>28</v>
      </c>
      <c r="D42" s="53">
        <f>E42/6</f>
        <v>1</v>
      </c>
      <c r="E42" s="54">
        <v>6</v>
      </c>
      <c r="F42" s="52">
        <v>770</v>
      </c>
      <c r="G42" s="55">
        <v>1522</v>
      </c>
      <c r="I42" s="65"/>
      <c r="K42" s="65"/>
      <c r="M42" s="6">
        <f t="shared" si="0"/>
        <v>1</v>
      </c>
      <c r="O42" s="1" t="s">
        <v>74</v>
      </c>
    </row>
    <row r="43" spans="1:15" x14ac:dyDescent="0.3">
      <c r="A43" s="17" t="s">
        <v>39</v>
      </c>
      <c r="B43" s="44">
        <v>2</v>
      </c>
      <c r="C43" s="29">
        <v>47</v>
      </c>
      <c r="D43" s="38">
        <v>2</v>
      </c>
      <c r="E43" s="30">
        <v>12.25</v>
      </c>
      <c r="F43" s="29">
        <v>1780</v>
      </c>
      <c r="G43" s="31">
        <v>3560</v>
      </c>
      <c r="I43" s="65">
        <v>7</v>
      </c>
      <c r="J43" s="1" t="s">
        <v>15</v>
      </c>
      <c r="K43" s="65">
        <f>C43-I43</f>
        <v>40</v>
      </c>
      <c r="M43" s="6">
        <f t="shared" si="0"/>
        <v>2.0416666666666665</v>
      </c>
      <c r="O43" s="1" t="s">
        <v>74</v>
      </c>
    </row>
    <row r="44" spans="1:15" x14ac:dyDescent="0.3">
      <c r="A44" s="12"/>
      <c r="B44" s="47"/>
      <c r="C44" s="32"/>
      <c r="D44" s="33"/>
      <c r="E44" s="33"/>
      <c r="F44" s="32"/>
      <c r="G44" s="34"/>
      <c r="I44" s="65"/>
      <c r="K44" s="65"/>
      <c r="M44" s="6"/>
    </row>
    <row r="45" spans="1:15" x14ac:dyDescent="0.3">
      <c r="A45" s="13" t="s">
        <v>88</v>
      </c>
      <c r="B45" s="48"/>
      <c r="C45" s="14">
        <f>SUM(C5:C44)</f>
        <v>2180.3000000000002</v>
      </c>
      <c r="D45" s="66">
        <f t="shared" ref="D45:G45" si="1">SUM(D5:D44)</f>
        <v>86.7</v>
      </c>
      <c r="E45" s="68">
        <f t="shared" si="1"/>
        <v>582.99000000000012</v>
      </c>
      <c r="F45" s="68">
        <f t="shared" si="1"/>
        <v>75015</v>
      </c>
      <c r="G45" s="70">
        <f t="shared" si="1"/>
        <v>150929</v>
      </c>
      <c r="I45" s="65"/>
      <c r="K45" s="65"/>
      <c r="M45" s="6">
        <f t="shared" si="0"/>
        <v>97.16500000000002</v>
      </c>
    </row>
    <row r="46" spans="1:15" ht="15" thickBot="1" x14ac:dyDescent="0.35">
      <c r="A46" s="15" t="s">
        <v>6</v>
      </c>
      <c r="B46" s="49"/>
      <c r="C46" s="35">
        <f>C45-I46</f>
        <v>1917.5000000000002</v>
      </c>
      <c r="D46" s="67"/>
      <c r="E46" s="69"/>
      <c r="F46" s="69"/>
      <c r="G46" s="71"/>
      <c r="I46" s="65">
        <f>SUM(I5:I44)</f>
        <v>262.8</v>
      </c>
      <c r="K46" s="65"/>
      <c r="M46" s="6">
        <f t="shared" si="0"/>
        <v>0</v>
      </c>
    </row>
    <row r="47" spans="1:15" ht="15" thickTop="1" x14ac:dyDescent="0.3">
      <c r="C47" s="4"/>
      <c r="D47" s="6"/>
      <c r="E47" s="6"/>
      <c r="F47" s="4"/>
      <c r="G47" s="4"/>
      <c r="I47" s="65"/>
      <c r="K47" s="65"/>
    </row>
    <row r="48" spans="1:15" x14ac:dyDescent="0.3">
      <c r="C48" s="4"/>
      <c r="D48" s="6"/>
      <c r="E48" s="6"/>
      <c r="F48" s="4"/>
      <c r="G48" s="4"/>
      <c r="I48" s="65"/>
      <c r="K48" s="65"/>
    </row>
    <row r="49" spans="1:11" x14ac:dyDescent="0.3">
      <c r="A49" s="1" t="s">
        <v>55</v>
      </c>
      <c r="C49" s="4">
        <f>SUMIF(B5:B44,1,C5:C44)</f>
        <v>639.5</v>
      </c>
      <c r="D49" s="5"/>
      <c r="E49" s="5"/>
      <c r="F49" s="4"/>
      <c r="G49" s="4"/>
      <c r="I49" s="65"/>
      <c r="K49" s="65"/>
    </row>
    <row r="50" spans="1:11" x14ac:dyDescent="0.3">
      <c r="A50" s="1" t="s">
        <v>53</v>
      </c>
      <c r="C50" s="4">
        <f>SUMIF(B5:B44,2,C5:C44)</f>
        <v>497.79999999999995</v>
      </c>
      <c r="D50" s="5"/>
      <c r="E50" s="5"/>
      <c r="F50" s="4"/>
      <c r="G50" s="4"/>
      <c r="I50" s="65"/>
      <c r="K50" s="65"/>
    </row>
    <row r="51" spans="1:11" x14ac:dyDescent="0.3">
      <c r="A51" s="1" t="s">
        <v>54</v>
      </c>
      <c r="C51" s="4">
        <f>SUMIF(B5:B44,3,C5:C44)</f>
        <v>624.1</v>
      </c>
      <c r="D51" s="5"/>
      <c r="E51" s="5"/>
      <c r="F51" s="4"/>
      <c r="G51" s="4"/>
      <c r="I51" s="65"/>
      <c r="K51" s="65"/>
    </row>
    <row r="52" spans="1:11" x14ac:dyDescent="0.3">
      <c r="A52" s="1" t="s">
        <v>56</v>
      </c>
      <c r="C52" s="4">
        <f>SUMIF(B5:B44,4,C5:C44)</f>
        <v>356.9</v>
      </c>
      <c r="D52" s="5"/>
      <c r="E52" s="5"/>
      <c r="F52" s="4"/>
      <c r="G52" s="4"/>
      <c r="I52" s="65"/>
      <c r="K52" s="65"/>
    </row>
    <row r="53" spans="1:11" x14ac:dyDescent="0.3">
      <c r="A53" s="1" t="s">
        <v>57</v>
      </c>
      <c r="C53" s="4">
        <f>SUMIF(B5:B44,5,C5:C44)</f>
        <v>62</v>
      </c>
      <c r="D53" s="5"/>
      <c r="E53" s="5"/>
      <c r="F53" s="4"/>
      <c r="G53" s="4"/>
      <c r="I53" s="65"/>
      <c r="K53" s="65"/>
    </row>
    <row r="54" spans="1:11" x14ac:dyDescent="0.3">
      <c r="A54" s="1" t="s">
        <v>58</v>
      </c>
      <c r="C54" s="4">
        <f>SUMIF(B5:B44,6,C5:C44)</f>
        <v>0</v>
      </c>
      <c r="D54" s="5"/>
      <c r="E54" s="5"/>
      <c r="F54" s="4"/>
      <c r="G54" s="4"/>
      <c r="I54" s="65"/>
      <c r="K54" s="65"/>
    </row>
    <row r="55" spans="1:11" x14ac:dyDescent="0.3">
      <c r="C55" s="4"/>
      <c r="D55" s="4"/>
      <c r="E55" s="5"/>
      <c r="F55" s="4"/>
      <c r="G55" s="4"/>
      <c r="I55" s="65"/>
      <c r="K55" s="65"/>
    </row>
    <row r="56" spans="1:11" x14ac:dyDescent="0.3">
      <c r="A56" s="1" t="s">
        <v>59</v>
      </c>
      <c r="C56" s="4">
        <f>SUM(C49:C55)</f>
        <v>2180.3000000000002</v>
      </c>
      <c r="D56" s="4"/>
      <c r="E56" s="5"/>
      <c r="F56" s="4"/>
      <c r="G56" s="4"/>
      <c r="I56" s="65"/>
      <c r="K56" s="65"/>
    </row>
    <row r="57" spans="1:11" x14ac:dyDescent="0.3">
      <c r="C57" s="4"/>
      <c r="D57" s="4"/>
      <c r="E57" s="5"/>
      <c r="F57" s="4"/>
      <c r="G57" s="4"/>
      <c r="I57" s="65"/>
      <c r="K57" s="65"/>
    </row>
    <row r="58" spans="1:11" x14ac:dyDescent="0.3">
      <c r="C58" s="4"/>
      <c r="D58" s="4"/>
      <c r="E58" s="5"/>
      <c r="F58" s="4"/>
      <c r="G58" s="4"/>
      <c r="I58" s="65"/>
      <c r="K58" s="65"/>
    </row>
    <row r="59" spans="1:11" x14ac:dyDescent="0.3">
      <c r="C59" s="4"/>
      <c r="D59" s="4"/>
      <c r="E59" s="5"/>
      <c r="F59" s="4"/>
      <c r="G59" s="4"/>
      <c r="I59" s="65"/>
      <c r="K59" s="65"/>
    </row>
    <row r="60" spans="1:11" x14ac:dyDescent="0.3">
      <c r="C60" s="4"/>
      <c r="D60" s="4"/>
      <c r="E60" s="5"/>
      <c r="F60" s="4"/>
      <c r="G60" s="4"/>
      <c r="I60" s="65"/>
      <c r="K60" s="65"/>
    </row>
    <row r="61" spans="1:11" x14ac:dyDescent="0.3">
      <c r="C61" s="4"/>
      <c r="D61" s="4"/>
      <c r="E61" s="5"/>
      <c r="F61" s="4"/>
      <c r="G61" s="4"/>
      <c r="I61" s="65"/>
      <c r="K61" s="65"/>
    </row>
    <row r="62" spans="1:11" x14ac:dyDescent="0.3">
      <c r="C62" s="4"/>
      <c r="D62" s="4"/>
      <c r="E62" s="5"/>
      <c r="F62" s="4"/>
      <c r="G62" s="4"/>
      <c r="I62" s="65"/>
      <c r="K62" s="65"/>
    </row>
    <row r="63" spans="1:11" x14ac:dyDescent="0.3">
      <c r="C63" s="4"/>
      <c r="D63" s="4"/>
      <c r="E63" s="5"/>
      <c r="F63" s="4"/>
      <c r="G63" s="4"/>
      <c r="I63" s="65"/>
      <c r="K63" s="65"/>
    </row>
    <row r="64" spans="1:11" x14ac:dyDescent="0.3">
      <c r="C64" s="4"/>
      <c r="D64" s="4"/>
      <c r="E64" s="5"/>
      <c r="F64" s="4"/>
      <c r="G64" s="4"/>
      <c r="I64" s="65"/>
      <c r="K64" s="65"/>
    </row>
    <row r="65" spans="3:11" x14ac:dyDescent="0.3">
      <c r="C65" s="4"/>
      <c r="D65" s="4"/>
      <c r="E65" s="5"/>
      <c r="F65" s="4"/>
      <c r="G65" s="4"/>
      <c r="I65" s="65"/>
      <c r="K65" s="65"/>
    </row>
    <row r="66" spans="3:11" x14ac:dyDescent="0.3">
      <c r="C66" s="4"/>
      <c r="D66" s="4"/>
      <c r="E66" s="4"/>
      <c r="F66" s="4"/>
      <c r="G66" s="4"/>
      <c r="I66" s="65"/>
      <c r="K66" s="65"/>
    </row>
    <row r="67" spans="3:11" x14ac:dyDescent="0.3">
      <c r="C67" s="4"/>
      <c r="D67" s="4"/>
      <c r="E67" s="4"/>
      <c r="F67" s="4"/>
      <c r="G67" s="4"/>
      <c r="I67" s="65"/>
      <c r="K67" s="65"/>
    </row>
    <row r="68" spans="3:11" x14ac:dyDescent="0.3">
      <c r="C68" s="4"/>
      <c r="D68" s="4"/>
      <c r="E68" s="4"/>
      <c r="F68" s="4"/>
      <c r="G68" s="4"/>
      <c r="I68" s="65"/>
      <c r="K68" s="65"/>
    </row>
    <row r="69" spans="3:11" x14ac:dyDescent="0.3">
      <c r="C69" s="4"/>
      <c r="D69" s="4"/>
      <c r="E69" s="4"/>
      <c r="F69" s="4"/>
      <c r="G69" s="4"/>
      <c r="I69" s="65"/>
      <c r="K69" s="65"/>
    </row>
    <row r="70" spans="3:11" x14ac:dyDescent="0.3">
      <c r="C70" s="4"/>
      <c r="D70" s="4"/>
      <c r="E70" s="4"/>
      <c r="F70" s="4"/>
      <c r="G70" s="4"/>
      <c r="I70" s="65"/>
      <c r="K70" s="65"/>
    </row>
    <row r="71" spans="3:11" x14ac:dyDescent="0.3">
      <c r="C71" s="4"/>
      <c r="D71" s="4"/>
      <c r="E71" s="4"/>
      <c r="F71" s="4"/>
      <c r="G71" s="4"/>
      <c r="I71" s="65"/>
      <c r="K71" s="65"/>
    </row>
    <row r="72" spans="3:11" x14ac:dyDescent="0.3">
      <c r="C72" s="4"/>
      <c r="D72" s="4"/>
      <c r="E72" s="4"/>
      <c r="F72" s="4"/>
      <c r="G72" s="4"/>
      <c r="I72" s="65"/>
      <c r="K72" s="65"/>
    </row>
    <row r="73" spans="3:11" x14ac:dyDescent="0.3">
      <c r="C73" s="4"/>
      <c r="D73" s="4"/>
      <c r="E73" s="4"/>
      <c r="F73" s="4"/>
      <c r="G73" s="4"/>
      <c r="I73" s="65"/>
      <c r="K73" s="65"/>
    </row>
    <row r="74" spans="3:11" x14ac:dyDescent="0.3">
      <c r="C74" s="4"/>
      <c r="D74" s="4"/>
      <c r="E74" s="4"/>
      <c r="F74" s="4"/>
      <c r="G74" s="4"/>
      <c r="I74" s="65"/>
      <c r="K74" s="65"/>
    </row>
    <row r="75" spans="3:11" x14ac:dyDescent="0.3">
      <c r="C75" s="4"/>
      <c r="D75" s="4"/>
      <c r="E75" s="4"/>
      <c r="F75" s="4"/>
      <c r="G75" s="4"/>
      <c r="I75" s="65"/>
      <c r="K75" s="65"/>
    </row>
    <row r="76" spans="3:11" x14ac:dyDescent="0.3">
      <c r="C76" s="4"/>
      <c r="D76" s="4"/>
      <c r="E76" s="4"/>
      <c r="F76" s="4"/>
      <c r="G76" s="4"/>
      <c r="I76" s="65"/>
      <c r="K76" s="65"/>
    </row>
    <row r="77" spans="3:11" x14ac:dyDescent="0.3">
      <c r="C77" s="4"/>
      <c r="D77" s="4"/>
      <c r="E77" s="4"/>
      <c r="F77" s="4"/>
      <c r="G77" s="4"/>
      <c r="I77" s="65"/>
      <c r="K77" s="65"/>
    </row>
    <row r="78" spans="3:11" x14ac:dyDescent="0.3">
      <c r="C78" s="4"/>
      <c r="D78" s="4"/>
      <c r="E78" s="4"/>
      <c r="F78" s="4"/>
      <c r="G78" s="4"/>
      <c r="I78" s="65"/>
      <c r="K78" s="65"/>
    </row>
    <row r="79" spans="3:11" x14ac:dyDescent="0.3">
      <c r="C79" s="4"/>
      <c r="D79" s="4"/>
      <c r="E79" s="4"/>
      <c r="F79" s="4"/>
      <c r="G79" s="4"/>
      <c r="I79" s="65"/>
      <c r="K79" s="65"/>
    </row>
    <row r="80" spans="3:11" x14ac:dyDescent="0.3">
      <c r="C80" s="4"/>
      <c r="D80" s="4"/>
      <c r="E80" s="4"/>
      <c r="F80" s="4"/>
      <c r="G80" s="4"/>
      <c r="I80" s="65"/>
      <c r="K80" s="65"/>
    </row>
    <row r="81" spans="3:11" x14ac:dyDescent="0.3">
      <c r="C81" s="4"/>
      <c r="D81" s="4"/>
      <c r="E81" s="4"/>
      <c r="F81" s="4"/>
      <c r="G81" s="4"/>
      <c r="I81" s="65"/>
      <c r="K81" s="65"/>
    </row>
    <row r="82" spans="3:11" x14ac:dyDescent="0.3">
      <c r="C82" s="4"/>
      <c r="D82" s="4"/>
      <c r="E82" s="4"/>
      <c r="F82" s="4"/>
      <c r="G82" s="4"/>
      <c r="I82" s="65"/>
      <c r="K82" s="65"/>
    </row>
    <row r="83" spans="3:11" x14ac:dyDescent="0.3">
      <c r="C83" s="4"/>
      <c r="D83" s="4"/>
      <c r="E83" s="4"/>
      <c r="F83" s="4"/>
      <c r="G83" s="4"/>
      <c r="I83" s="65"/>
      <c r="K83" s="65"/>
    </row>
    <row r="84" spans="3:11" x14ac:dyDescent="0.3">
      <c r="C84" s="4"/>
      <c r="D84" s="4"/>
      <c r="E84" s="4"/>
      <c r="F84" s="4"/>
      <c r="G84" s="4"/>
      <c r="I84" s="65"/>
      <c r="K84" s="65"/>
    </row>
    <row r="85" spans="3:11" x14ac:dyDescent="0.3">
      <c r="C85" s="4"/>
      <c r="D85" s="4"/>
      <c r="E85" s="4"/>
      <c r="F85" s="4"/>
      <c r="G85" s="4"/>
      <c r="I85" s="65"/>
      <c r="K85" s="65"/>
    </row>
    <row r="86" spans="3:11" x14ac:dyDescent="0.3">
      <c r="C86" s="4"/>
      <c r="D86" s="4"/>
      <c r="E86" s="4"/>
      <c r="F86" s="4"/>
      <c r="G86" s="4"/>
      <c r="I86" s="65"/>
      <c r="K86" s="65"/>
    </row>
    <row r="87" spans="3:11" x14ac:dyDescent="0.3">
      <c r="C87" s="4"/>
      <c r="D87" s="4"/>
      <c r="E87" s="4"/>
      <c r="F87" s="4"/>
      <c r="G87" s="4"/>
      <c r="I87" s="65"/>
      <c r="K87" s="65"/>
    </row>
    <row r="88" spans="3:11" x14ac:dyDescent="0.3">
      <c r="C88" s="4"/>
      <c r="D88" s="4"/>
      <c r="E88" s="4"/>
      <c r="F88" s="4"/>
      <c r="G88" s="4"/>
      <c r="I88" s="65"/>
      <c r="K88" s="65"/>
    </row>
    <row r="89" spans="3:11" x14ac:dyDescent="0.3">
      <c r="C89" s="4"/>
      <c r="D89" s="4"/>
      <c r="E89" s="4"/>
      <c r="F89" s="4"/>
      <c r="G89" s="4"/>
      <c r="I89" s="65"/>
      <c r="K89" s="65"/>
    </row>
    <row r="90" spans="3:11" x14ac:dyDescent="0.3">
      <c r="C90" s="4"/>
      <c r="D90" s="4"/>
      <c r="E90" s="4"/>
      <c r="F90" s="4"/>
      <c r="G90" s="4"/>
      <c r="I90" s="65"/>
      <c r="K90" s="65"/>
    </row>
    <row r="91" spans="3:11" x14ac:dyDescent="0.3">
      <c r="C91" s="4"/>
      <c r="D91" s="4"/>
      <c r="E91" s="4"/>
      <c r="F91" s="4"/>
      <c r="G91" s="4"/>
      <c r="I91" s="65"/>
      <c r="K91" s="65"/>
    </row>
    <row r="92" spans="3:11" x14ac:dyDescent="0.3">
      <c r="C92" s="4"/>
      <c r="D92" s="4"/>
      <c r="E92" s="4"/>
      <c r="F92" s="4"/>
      <c r="G92" s="4"/>
      <c r="I92" s="65"/>
      <c r="K92" s="65"/>
    </row>
    <row r="93" spans="3:11" x14ac:dyDescent="0.3">
      <c r="C93" s="4"/>
      <c r="D93" s="4"/>
      <c r="E93" s="4"/>
      <c r="F93" s="4"/>
      <c r="G93" s="4"/>
      <c r="I93" s="65"/>
      <c r="K93" s="65"/>
    </row>
    <row r="94" spans="3:11" x14ac:dyDescent="0.3">
      <c r="C94" s="4"/>
      <c r="D94" s="4"/>
      <c r="E94" s="4"/>
      <c r="F94" s="4"/>
      <c r="G94" s="4"/>
      <c r="I94" s="65"/>
      <c r="K94" s="65"/>
    </row>
    <row r="95" spans="3:11" x14ac:dyDescent="0.3">
      <c r="C95" s="4"/>
      <c r="D95" s="4"/>
      <c r="E95" s="4"/>
      <c r="F95" s="4"/>
      <c r="G95" s="4"/>
      <c r="I95" s="65"/>
      <c r="K95" s="65"/>
    </row>
    <row r="96" spans="3:11" x14ac:dyDescent="0.3">
      <c r="C96" s="4"/>
      <c r="D96" s="4"/>
      <c r="E96" s="4"/>
      <c r="F96" s="4"/>
      <c r="G96" s="4"/>
      <c r="I96" s="65"/>
      <c r="K96" s="65"/>
    </row>
    <row r="97" spans="3:11" x14ac:dyDescent="0.3">
      <c r="C97" s="4"/>
      <c r="D97" s="4"/>
      <c r="E97" s="4"/>
      <c r="F97" s="4"/>
      <c r="G97" s="4"/>
      <c r="I97" s="65"/>
      <c r="K97" s="65"/>
    </row>
    <row r="98" spans="3:11" x14ac:dyDescent="0.3">
      <c r="C98" s="4"/>
      <c r="D98" s="4"/>
      <c r="E98" s="4"/>
      <c r="F98" s="4"/>
      <c r="G98" s="4"/>
      <c r="I98" s="65"/>
      <c r="K98" s="65"/>
    </row>
    <row r="99" spans="3:11" x14ac:dyDescent="0.3">
      <c r="C99" s="4"/>
      <c r="D99" s="4"/>
      <c r="E99" s="4"/>
      <c r="F99" s="4"/>
      <c r="G99" s="4"/>
      <c r="I99" s="65"/>
      <c r="K99" s="65"/>
    </row>
    <row r="100" spans="3:11" x14ac:dyDescent="0.3">
      <c r="C100" s="4"/>
      <c r="D100" s="4"/>
      <c r="E100" s="4"/>
      <c r="F100" s="4"/>
      <c r="G100" s="4"/>
      <c r="I100" s="65"/>
      <c r="K100" s="65"/>
    </row>
    <row r="101" spans="3:11" x14ac:dyDescent="0.3">
      <c r="C101" s="4"/>
      <c r="D101" s="4"/>
      <c r="E101" s="4"/>
      <c r="F101" s="4"/>
      <c r="G101" s="4"/>
      <c r="I101" s="65"/>
      <c r="K101" s="65"/>
    </row>
    <row r="102" spans="3:11" x14ac:dyDescent="0.3">
      <c r="C102" s="4"/>
      <c r="D102" s="4"/>
      <c r="E102" s="4"/>
      <c r="F102" s="4"/>
      <c r="G102" s="4"/>
      <c r="I102" s="65"/>
      <c r="K102" s="65"/>
    </row>
    <row r="103" spans="3:11" x14ac:dyDescent="0.3">
      <c r="C103" s="4"/>
      <c r="D103" s="4"/>
      <c r="E103" s="4"/>
      <c r="F103" s="4"/>
      <c r="G103" s="4"/>
      <c r="I103" s="65"/>
      <c r="K103" s="65"/>
    </row>
    <row r="104" spans="3:11" x14ac:dyDescent="0.3">
      <c r="C104" s="4"/>
      <c r="D104" s="4"/>
      <c r="E104" s="4"/>
      <c r="F104" s="4"/>
      <c r="G104" s="4"/>
      <c r="I104" s="65"/>
      <c r="K104" s="65"/>
    </row>
    <row r="105" spans="3:11" x14ac:dyDescent="0.3">
      <c r="C105" s="4"/>
      <c r="D105" s="4"/>
      <c r="E105" s="4"/>
      <c r="F105" s="4"/>
      <c r="G105" s="4"/>
      <c r="I105" s="65"/>
      <c r="K105" s="65"/>
    </row>
    <row r="106" spans="3:11" x14ac:dyDescent="0.3">
      <c r="C106" s="4"/>
      <c r="D106" s="4"/>
      <c r="E106" s="4"/>
      <c r="F106" s="4"/>
      <c r="G106" s="4"/>
      <c r="I106" s="65"/>
      <c r="K106" s="65"/>
    </row>
    <row r="107" spans="3:11" x14ac:dyDescent="0.3">
      <c r="C107" s="4"/>
      <c r="D107" s="4"/>
      <c r="E107" s="4"/>
      <c r="F107" s="4"/>
      <c r="G107" s="4"/>
      <c r="I107" s="65"/>
      <c r="K107" s="65"/>
    </row>
    <row r="108" spans="3:11" x14ac:dyDescent="0.3">
      <c r="C108" s="4"/>
      <c r="D108" s="4"/>
      <c r="E108" s="4"/>
      <c r="F108" s="4"/>
      <c r="G108" s="4"/>
      <c r="I108" s="65"/>
    </row>
    <row r="109" spans="3:11" x14ac:dyDescent="0.3">
      <c r="C109" s="4"/>
      <c r="D109" s="4"/>
      <c r="E109" s="4"/>
      <c r="F109" s="4"/>
      <c r="G109" s="4"/>
      <c r="I109" s="65"/>
    </row>
    <row r="110" spans="3:11" x14ac:dyDescent="0.3">
      <c r="C110" s="4"/>
      <c r="D110" s="4"/>
      <c r="E110" s="4"/>
      <c r="F110" s="4"/>
      <c r="G110" s="4"/>
      <c r="I110" s="65"/>
    </row>
    <row r="111" spans="3:11" x14ac:dyDescent="0.3">
      <c r="C111" s="4"/>
      <c r="D111" s="4"/>
      <c r="E111" s="4"/>
      <c r="F111" s="4"/>
      <c r="G111" s="4"/>
      <c r="I111" s="65"/>
    </row>
    <row r="112" spans="3:11" x14ac:dyDescent="0.3">
      <c r="C112" s="4"/>
      <c r="D112" s="4"/>
      <c r="E112" s="4"/>
      <c r="F112" s="4"/>
      <c r="G112" s="4"/>
      <c r="I112" s="65"/>
    </row>
    <row r="113" spans="3:9" x14ac:dyDescent="0.3">
      <c r="C113" s="4"/>
      <c r="D113" s="4"/>
      <c r="E113" s="4"/>
      <c r="F113" s="4"/>
      <c r="G113" s="4"/>
      <c r="I113" s="65"/>
    </row>
    <row r="114" spans="3:9" x14ac:dyDescent="0.3">
      <c r="C114" s="4"/>
      <c r="D114" s="4"/>
      <c r="E114" s="4"/>
      <c r="F114" s="4"/>
      <c r="G114" s="4"/>
      <c r="I114" s="65"/>
    </row>
    <row r="115" spans="3:9" x14ac:dyDescent="0.3">
      <c r="C115" s="4"/>
      <c r="D115" s="4"/>
      <c r="E115" s="4"/>
      <c r="F115" s="4"/>
      <c r="G115" s="4"/>
      <c r="I115" s="65"/>
    </row>
    <row r="116" spans="3:9" x14ac:dyDescent="0.3">
      <c r="C116" s="4"/>
      <c r="D116" s="4"/>
      <c r="E116" s="4"/>
      <c r="F116" s="4"/>
      <c r="G116" s="4"/>
      <c r="I116" s="65"/>
    </row>
    <row r="117" spans="3:9" x14ac:dyDescent="0.3">
      <c r="C117" s="4"/>
      <c r="D117" s="4"/>
      <c r="E117" s="4"/>
      <c r="F117" s="4"/>
      <c r="G117" s="4"/>
      <c r="I117" s="65"/>
    </row>
    <row r="118" spans="3:9" x14ac:dyDescent="0.3">
      <c r="C118" s="4"/>
      <c r="D118" s="4"/>
      <c r="E118" s="4"/>
      <c r="F118" s="4"/>
      <c r="G118" s="4"/>
      <c r="I118" s="65"/>
    </row>
    <row r="119" spans="3:9" x14ac:dyDescent="0.3">
      <c r="C119" s="4"/>
      <c r="D119" s="4"/>
      <c r="E119" s="4"/>
      <c r="F119" s="4"/>
      <c r="G119" s="4"/>
      <c r="I119" s="65"/>
    </row>
    <row r="120" spans="3:9" x14ac:dyDescent="0.3">
      <c r="C120" s="4"/>
      <c r="D120" s="4"/>
      <c r="E120" s="4"/>
      <c r="F120" s="4"/>
      <c r="G120" s="4"/>
      <c r="I120" s="65"/>
    </row>
    <row r="121" spans="3:9" x14ac:dyDescent="0.3">
      <c r="C121" s="4"/>
      <c r="D121" s="4"/>
      <c r="E121" s="4"/>
      <c r="F121" s="4"/>
      <c r="G121" s="4"/>
      <c r="I121" s="65"/>
    </row>
    <row r="122" spans="3:9" x14ac:dyDescent="0.3">
      <c r="C122" s="4"/>
      <c r="D122" s="4"/>
      <c r="E122" s="4"/>
      <c r="F122" s="4"/>
      <c r="G122" s="4"/>
      <c r="I122" s="65"/>
    </row>
    <row r="123" spans="3:9" x14ac:dyDescent="0.3">
      <c r="C123" s="4"/>
      <c r="D123" s="4"/>
      <c r="E123" s="4"/>
      <c r="F123" s="4"/>
      <c r="G123" s="4"/>
      <c r="I123" s="65"/>
    </row>
    <row r="124" spans="3:9" x14ac:dyDescent="0.3">
      <c r="C124" s="4"/>
      <c r="D124" s="4"/>
      <c r="E124" s="4"/>
      <c r="F124" s="4"/>
      <c r="G124" s="4"/>
      <c r="I124" s="65"/>
    </row>
    <row r="125" spans="3:9" x14ac:dyDescent="0.3">
      <c r="C125" s="4"/>
      <c r="D125" s="4"/>
      <c r="E125" s="4"/>
      <c r="F125" s="4"/>
      <c r="G125" s="4"/>
    </row>
    <row r="126" spans="3:9" x14ac:dyDescent="0.3">
      <c r="C126" s="4"/>
      <c r="D126" s="4"/>
      <c r="E126" s="4"/>
      <c r="F126" s="4"/>
      <c r="G126" s="4"/>
    </row>
    <row r="127" spans="3:9" x14ac:dyDescent="0.3">
      <c r="C127" s="4"/>
      <c r="D127" s="4"/>
      <c r="E127" s="4"/>
      <c r="F127" s="4"/>
      <c r="G127" s="4"/>
    </row>
    <row r="128" spans="3:9" x14ac:dyDescent="0.3">
      <c r="C128" s="4"/>
      <c r="D128" s="4"/>
      <c r="E128" s="4"/>
      <c r="F128" s="4"/>
      <c r="G128" s="4"/>
    </row>
    <row r="129" spans="3:7" x14ac:dyDescent="0.3">
      <c r="C129" s="4"/>
      <c r="D129" s="4"/>
      <c r="E129" s="4"/>
      <c r="F129" s="4"/>
      <c r="G129" s="4"/>
    </row>
    <row r="130" spans="3:7" x14ac:dyDescent="0.3">
      <c r="C130" s="4"/>
      <c r="D130" s="4"/>
      <c r="E130" s="4"/>
      <c r="F130" s="4"/>
      <c r="G130" s="4"/>
    </row>
    <row r="131" spans="3:7" x14ac:dyDescent="0.3">
      <c r="C131" s="4"/>
      <c r="D131" s="4"/>
      <c r="E131" s="4"/>
      <c r="F131" s="4"/>
      <c r="G131" s="4"/>
    </row>
    <row r="132" spans="3:7" x14ac:dyDescent="0.3">
      <c r="C132" s="4"/>
      <c r="D132" s="4"/>
      <c r="E132" s="4"/>
      <c r="F132" s="4"/>
      <c r="G132" s="4"/>
    </row>
    <row r="133" spans="3:7" x14ac:dyDescent="0.3">
      <c r="C133" s="4"/>
      <c r="D133" s="4"/>
      <c r="E133" s="4"/>
      <c r="F133" s="4"/>
      <c r="G133" s="4"/>
    </row>
    <row r="134" spans="3:7" x14ac:dyDescent="0.3">
      <c r="C134" s="4"/>
      <c r="D134" s="4"/>
      <c r="E134" s="4"/>
      <c r="F134" s="4"/>
      <c r="G134" s="4"/>
    </row>
    <row r="135" spans="3:7" x14ac:dyDescent="0.3">
      <c r="C135" s="4"/>
      <c r="D135" s="4"/>
      <c r="E135" s="4"/>
      <c r="F135" s="4"/>
      <c r="G135" s="4"/>
    </row>
    <row r="136" spans="3:7" x14ac:dyDescent="0.3">
      <c r="C136" s="4"/>
      <c r="D136" s="4"/>
      <c r="E136" s="4"/>
      <c r="F136" s="4"/>
      <c r="G136" s="4"/>
    </row>
  </sheetData>
  <mergeCells count="5">
    <mergeCell ref="D45:D46"/>
    <mergeCell ref="E45:E46"/>
    <mergeCell ref="F45:F46"/>
    <mergeCell ref="G45:G46"/>
    <mergeCell ref="I3:J3"/>
  </mergeCells>
  <phoneticPr fontId="9" type="noConversion"/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F42DC-A84E-4C58-ABAD-5632B18FC833}">
  <dimension ref="A1:G17"/>
  <sheetViews>
    <sheetView workbookViewId="0">
      <selection activeCell="I1" sqref="I1"/>
    </sheetView>
  </sheetViews>
  <sheetFormatPr baseColWidth="10" defaultRowHeight="14.4" x14ac:dyDescent="0.3"/>
  <cols>
    <col min="1" max="1" width="26.109375" customWidth="1"/>
    <col min="2" max="2" width="12.44140625" bestFit="1" customWidth="1"/>
    <col min="4" max="4" width="12.5546875" bestFit="1" customWidth="1"/>
    <col min="5" max="5" width="15.21875" bestFit="1" customWidth="1"/>
  </cols>
  <sheetData>
    <row r="1" spans="1:7" ht="21" x14ac:dyDescent="0.4">
      <c r="A1" s="61" t="s">
        <v>64</v>
      </c>
      <c r="C1" s="63" t="s">
        <v>78</v>
      </c>
      <c r="G1" s="64" t="s">
        <v>86</v>
      </c>
    </row>
    <row r="4" spans="1:7" ht="15.6" x14ac:dyDescent="0.3">
      <c r="A4" s="61" t="s">
        <v>65</v>
      </c>
      <c r="B4" s="61" t="s">
        <v>77</v>
      </c>
      <c r="C4" s="61" t="s">
        <v>67</v>
      </c>
      <c r="D4" s="61" t="s">
        <v>0</v>
      </c>
      <c r="E4" s="61" t="s">
        <v>68</v>
      </c>
    </row>
    <row r="5" spans="1:7" ht="15.6" x14ac:dyDescent="0.3">
      <c r="A5" s="61" t="s">
        <v>66</v>
      </c>
      <c r="B5" s="62">
        <f>SUMIF('Topo Guides'!$O$5:$O$44,"Transpyrénéenne",'Topo Guides'!$C$5:$C$44)</f>
        <v>775.4</v>
      </c>
      <c r="C5" s="62">
        <f>SUMIF('Topo Guides'!$O$5:$O$44,"Transpyrénéenne",'Topo Guides'!$D$5:$D$44)</f>
        <v>31.5</v>
      </c>
      <c r="D5" s="62">
        <f>SUMIF('Topo Guides'!$O$5:$O$44,"Transpyrénéenne",'Topo Guides'!$F$5:$F$44)</f>
        <v>31982</v>
      </c>
      <c r="E5" s="62">
        <f>SUMIF('Topo Guides'!$O$5:$O$44,"Transpyrénéenne",'Topo Guides'!$G$5:$G$44)</f>
        <v>65819</v>
      </c>
      <c r="F5" s="62"/>
    </row>
    <row r="6" spans="1:7" ht="15.6" x14ac:dyDescent="0.3">
      <c r="A6" s="61" t="s">
        <v>75</v>
      </c>
      <c r="B6" s="62">
        <f>SUMIF('Topo Guides'!$O$5:$O$44,"Cerdagne-Capcir-Canigou",'Topo Guides'!$C$5:$C$44)</f>
        <v>134.80000000000001</v>
      </c>
      <c r="C6" s="62">
        <f>SUMIF('Topo Guides'!$O$5:$O$44,"Cerdagne-Capcir-Canigou",'Topo Guides'!$D$5:$D$44)</f>
        <v>5.7</v>
      </c>
      <c r="D6" s="62">
        <f>SUMIF('Topo Guides'!$O$5:$O$44,"Cerdagne-Capcir-Canigou",'Topo Guides'!$F$5:$F$44)</f>
        <v>3842</v>
      </c>
      <c r="E6" s="62">
        <f>SUMIF('Topo Guides'!$O$5:$O$44,"Cerdagne-Capcir-Canigou",'Topo Guides'!$G$5:$G$44)</f>
        <v>7684</v>
      </c>
      <c r="F6" s="62"/>
    </row>
    <row r="7" spans="1:7" ht="15.6" x14ac:dyDescent="0.3">
      <c r="A7" s="61" t="s">
        <v>71</v>
      </c>
      <c r="B7" s="62">
        <f>SUMIF('Topo Guides'!$O$5:$O$44,"Agly",'Topo Guides'!$C$5:$C$44)</f>
        <v>309.39999999999998</v>
      </c>
      <c r="C7" s="62">
        <f>SUMIF('Topo Guides'!$O$5:$O$44,"Agly",'Topo Guides'!$D$5:$D$44)</f>
        <v>13</v>
      </c>
      <c r="D7" s="62">
        <f>SUMIF('Topo Guides'!$O$5:$O$44,"Agly",'Topo Guides'!$F$5:$F$44)</f>
        <v>8658</v>
      </c>
      <c r="E7" s="62">
        <f>SUMIF('Topo Guides'!$O$5:$O$44,"Agly",'Topo Guides'!$G$5:$G$44)</f>
        <v>17483</v>
      </c>
      <c r="F7" s="62"/>
    </row>
    <row r="8" spans="1:7" ht="15.6" x14ac:dyDescent="0.3">
      <c r="A8" s="61" t="s">
        <v>70</v>
      </c>
      <c r="B8" s="62">
        <f>SUMIF('Topo Guides'!$O$5:$O$44,"Aspres",'Topo Guides'!$C$5:$C$44)</f>
        <v>177.5</v>
      </c>
      <c r="C8" s="62">
        <f>SUMIF('Topo Guides'!$O$5:$O$44,"Aspres",'Topo Guides'!$D$5:$D$44)</f>
        <v>4.75</v>
      </c>
      <c r="D8" s="62">
        <f>SUMIF('Topo Guides'!$O$5:$O$44,"Aspres",'Topo Guides'!$F$5:$F$44)</f>
        <v>4816</v>
      </c>
      <c r="E8" s="62">
        <f>SUMIF('Topo Guides'!$O$5:$O$44,"Aspres",'Topo Guides'!$G$5:$G$44)</f>
        <v>8510</v>
      </c>
      <c r="F8" s="62"/>
    </row>
    <row r="9" spans="1:7" ht="15.6" x14ac:dyDescent="0.3">
      <c r="A9" s="61" t="s">
        <v>69</v>
      </c>
      <c r="B9" s="62">
        <f>SUMIF('Topo Guides'!$O$5:$O$44,"Vallespir",'Topo Guides'!$C$5:$C$44)</f>
        <v>449.69999999999993</v>
      </c>
      <c r="C9" s="62">
        <f>SUMIF('Topo Guides'!$O$5:$O$44,"Vallespir",'Topo Guides'!$D$5:$D$44)</f>
        <v>18.25</v>
      </c>
      <c r="D9" s="62">
        <f>SUMIF('Topo Guides'!$O$5:$O$44,"Vallespir",'Topo Guides'!$F$5:$F$44)</f>
        <v>15200</v>
      </c>
      <c r="E9" s="62">
        <f>SUMIF('Topo Guides'!$O$5:$O$44,"Vallespir",'Topo Guides'!$G$5:$G$44)</f>
        <v>30371</v>
      </c>
      <c r="F9" s="62"/>
    </row>
    <row r="10" spans="1:7" ht="15.6" x14ac:dyDescent="0.3">
      <c r="A10" s="61" t="s">
        <v>72</v>
      </c>
      <c r="B10" s="62">
        <f>SUMIF('Topo Guides'!$O$5:$O$44,"Albères",'Topo Guides'!$C$5:$C$44)</f>
        <v>76.7</v>
      </c>
      <c r="C10" s="62">
        <f>SUMIF('Topo Guides'!$O$5:$O$44,"Albères",'Topo Guides'!$D$5:$D$44)</f>
        <v>3</v>
      </c>
      <c r="D10" s="62">
        <f>SUMIF('Topo Guides'!$O$5:$O$44,"Albères",'Topo Guides'!$F$5:$F$44)</f>
        <v>3059</v>
      </c>
      <c r="E10" s="62">
        <f>SUMIF('Topo Guides'!$O$5:$O$44,"Albères",'Topo Guides'!$G$5:$G$44)</f>
        <v>6118</v>
      </c>
      <c r="F10" s="62"/>
    </row>
    <row r="11" spans="1:7" ht="15.6" x14ac:dyDescent="0.3">
      <c r="A11" s="61" t="s">
        <v>74</v>
      </c>
      <c r="B11" s="62">
        <f>SUMIF('Topo Guides'!$O$5:$O$44,"Côte Vermeille",'Topo Guides'!$C$5:$C$44)</f>
        <v>96</v>
      </c>
      <c r="C11" s="62">
        <f>SUMIF('Topo Guides'!$O$5:$O$44,"Côte Vermeille",'Topo Guides'!$D$5:$D$44)</f>
        <v>3.75</v>
      </c>
      <c r="D11" s="62">
        <f>SUMIF('Topo Guides'!$O$5:$O$44,"Côte Vermeille",'Topo Guides'!$F$5:$F$44)</f>
        <v>3132</v>
      </c>
      <c r="E11" s="62">
        <f>SUMIF('Topo Guides'!$O$5:$O$44,"Côte Vermeille",'Topo Guides'!$G$5:$G$44)</f>
        <v>6306</v>
      </c>
      <c r="F11" s="62"/>
    </row>
    <row r="12" spans="1:7" ht="15.6" x14ac:dyDescent="0.3">
      <c r="A12" s="61" t="s">
        <v>73</v>
      </c>
      <c r="B12" s="62">
        <f>SUMIF('Topo Guides'!$O$5:$O$44,"Aude",'Topo Guides'!$C$5:$C$44)</f>
        <v>160.80000000000001</v>
      </c>
      <c r="C12" s="62">
        <f>SUMIF('Topo Guides'!$O$5:$O$44,"Aude",'Topo Guides'!$D$5:$D$44)</f>
        <v>6.75</v>
      </c>
      <c r="D12" s="62">
        <f>SUMIF('Topo Guides'!$O$5:$O$44,"Aude",'Topo Guides'!$F$5:$F$44)</f>
        <v>4326</v>
      </c>
      <c r="E12" s="62">
        <f>SUMIF('Topo Guides'!$O$5:$O$44,"Aude",'Topo Guides'!$G$5:$G$44)</f>
        <v>8638</v>
      </c>
      <c r="F12" s="62"/>
    </row>
    <row r="13" spans="1:7" ht="15.6" x14ac:dyDescent="0.3">
      <c r="A13" s="61" t="s">
        <v>76</v>
      </c>
      <c r="B13" s="62">
        <f>SUM(B5:B12)</f>
        <v>2180.2999999999997</v>
      </c>
      <c r="C13" s="62">
        <f t="shared" ref="C13:E13" si="0">SUM(C5:C12)</f>
        <v>86.7</v>
      </c>
      <c r="D13" s="62">
        <f t="shared" si="0"/>
        <v>75015</v>
      </c>
      <c r="E13" s="62">
        <f t="shared" si="0"/>
        <v>150929</v>
      </c>
      <c r="F13" s="62"/>
    </row>
    <row r="14" spans="1:7" x14ac:dyDescent="0.3">
      <c r="B14" s="62"/>
      <c r="C14" s="62"/>
      <c r="D14" s="62"/>
      <c r="E14" s="62"/>
      <c r="F14" s="62"/>
    </row>
    <row r="15" spans="1:7" x14ac:dyDescent="0.3">
      <c r="B15" s="62"/>
      <c r="C15" s="62"/>
      <c r="D15" s="62"/>
      <c r="E15" s="62"/>
      <c r="F15" s="62"/>
    </row>
    <row r="16" spans="1:7" x14ac:dyDescent="0.3">
      <c r="B16" s="62"/>
      <c r="C16" s="62"/>
      <c r="D16" s="62"/>
      <c r="E16" s="62"/>
      <c r="F16" s="62"/>
    </row>
    <row r="17" spans="2:6" x14ac:dyDescent="0.3">
      <c r="B17" s="62"/>
      <c r="C17" s="62"/>
      <c r="D17" s="62"/>
      <c r="E17" s="62"/>
      <c r="F17" s="62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Topo Guides</vt:lpstr>
      <vt:lpstr>Synthèse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PISTRE</dc:creator>
  <cp:lastModifiedBy>Thierry Pistre</cp:lastModifiedBy>
  <cp:lastPrinted>2022-02-20T15:10:53Z</cp:lastPrinted>
  <dcterms:created xsi:type="dcterms:W3CDTF">2020-12-08T16:01:10Z</dcterms:created>
  <dcterms:modified xsi:type="dcterms:W3CDTF">2023-02-23T09:58:58Z</dcterms:modified>
</cp:coreProperties>
</file>